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P26" i="1" l="1"/>
  <c r="O26" i="1"/>
  <c r="N26" i="1"/>
  <c r="J18" i="1"/>
  <c r="I18" i="1"/>
  <c r="O21" i="1"/>
  <c r="O25" i="1" s="1"/>
  <c r="N23" i="1"/>
  <c r="N24" i="1"/>
  <c r="N22" i="1"/>
  <c r="O17" i="1"/>
  <c r="O16" i="1"/>
  <c r="O15" i="1"/>
  <c r="O14" i="1"/>
  <c r="O13" i="1"/>
  <c r="O12" i="1"/>
  <c r="O11" i="1"/>
  <c r="O10" i="1"/>
  <c r="O9" i="1"/>
  <c r="J14" i="1"/>
  <c r="P3" i="1"/>
  <c r="P4" i="1"/>
  <c r="P5" i="1"/>
  <c r="P2" i="1"/>
  <c r="O5" i="1"/>
  <c r="O4" i="1"/>
  <c r="O3" i="1"/>
  <c r="O2" i="1"/>
  <c r="N6" i="1"/>
  <c r="N5" i="1"/>
  <c r="N4" i="1"/>
  <c r="N3" i="1"/>
  <c r="N2" i="1"/>
  <c r="J25" i="1"/>
  <c r="K25" i="1"/>
  <c r="L25" i="1"/>
  <c r="I25" i="1"/>
  <c r="K6" i="1" l="1"/>
  <c r="J6" i="1"/>
  <c r="P24" i="1"/>
  <c r="P23" i="1"/>
  <c r="P22" i="1"/>
  <c r="N21" i="1"/>
  <c r="N25" i="1" s="1"/>
  <c r="N17" i="1"/>
  <c r="P17" i="1" s="1"/>
  <c r="N16" i="1"/>
  <c r="P16" i="1" s="1"/>
  <c r="P15" i="1"/>
  <c r="N14" i="1"/>
  <c r="P14" i="1" s="1"/>
  <c r="P13" i="1"/>
  <c r="N13" i="1"/>
  <c r="P12" i="1"/>
  <c r="N12" i="1"/>
  <c r="N11" i="1"/>
  <c r="P11" i="1" s="1"/>
  <c r="N10" i="1"/>
  <c r="P10" i="1" s="1"/>
  <c r="P9" i="1"/>
  <c r="O18" i="1"/>
  <c r="N9" i="1"/>
  <c r="L6" i="1"/>
  <c r="I6" i="1"/>
  <c r="O6" i="1"/>
  <c r="P21" i="1" l="1"/>
  <c r="P25" i="1" s="1"/>
  <c r="N18" i="1"/>
  <c r="P18" i="1"/>
  <c r="P6" i="1"/>
</calcChain>
</file>

<file path=xl/sharedStrings.xml><?xml version="1.0" encoding="utf-8"?>
<sst xmlns="http://schemas.openxmlformats.org/spreadsheetml/2006/main" count="213" uniqueCount="80">
  <si>
    <t>Nome do Servidor</t>
  </si>
  <si>
    <t>Tipo de Vinculo</t>
  </si>
  <si>
    <t>Data de Ingresso</t>
  </si>
  <si>
    <t>Cargo Provido</t>
  </si>
  <si>
    <t>Padrão</t>
  </si>
  <si>
    <t>Classe</t>
  </si>
  <si>
    <t>Carga Horaria</t>
  </si>
  <si>
    <t>Situação</t>
  </si>
  <si>
    <t>Salário Base</t>
  </si>
  <si>
    <t>Triênio (%)</t>
  </si>
  <si>
    <t>Gartificação (%)</t>
  </si>
  <si>
    <t>Função Gratificada</t>
  </si>
  <si>
    <t>Quebra de Caixa (%)</t>
  </si>
  <si>
    <t>Remuneração Bruta</t>
  </si>
  <si>
    <t>Descontos legais/obrigatorios</t>
  </si>
  <si>
    <t>Total Liquido</t>
  </si>
  <si>
    <t>João Carlos dos Santos Pacheco</t>
  </si>
  <si>
    <t>Efetivo</t>
  </si>
  <si>
    <t>Assessor Administrativo</t>
  </si>
  <si>
    <t>C</t>
  </si>
  <si>
    <t>35  horas</t>
  </si>
  <si>
    <t>Ativo</t>
  </si>
  <si>
    <t>-</t>
  </si>
  <si>
    <t>Maikel Casagrande</t>
  </si>
  <si>
    <t>Tesoureiro</t>
  </si>
  <si>
    <t>D</t>
  </si>
  <si>
    <t>35 horas</t>
  </si>
  <si>
    <t>Maria de Fátima Duarte</t>
  </si>
  <si>
    <t>Zeladora</t>
  </si>
  <si>
    <t>Renan Formentini Pereira</t>
  </si>
  <si>
    <t>Técnico em Contabilidade</t>
  </si>
  <si>
    <t>Total</t>
  </si>
  <si>
    <t>Nome do Vereador</t>
  </si>
  <si>
    <t>Partido</t>
  </si>
  <si>
    <t>Subsidio</t>
  </si>
  <si>
    <t>Repres. Mensal</t>
  </si>
  <si>
    <t>Amauri Macalin dos Santos</t>
  </si>
  <si>
    <t>Agente Político</t>
  </si>
  <si>
    <t>Vereador</t>
  </si>
  <si>
    <t>PL</t>
  </si>
  <si>
    <t>Leonel Schossler da Silva</t>
  </si>
  <si>
    <t>MDB</t>
  </si>
  <si>
    <t>Elizeu Kei Claudino</t>
  </si>
  <si>
    <t xml:space="preserve">Vereador </t>
  </si>
  <si>
    <t>PSB</t>
  </si>
  <si>
    <t>Gilmar Gonçalves De Lima</t>
  </si>
  <si>
    <t>Vereador 2.° Secretário*</t>
  </si>
  <si>
    <t>Joel Ribeiro de Freitas</t>
  </si>
  <si>
    <t xml:space="preserve"> - </t>
  </si>
  <si>
    <t>Leandro Gonçalves Ferreira de Lima</t>
  </si>
  <si>
    <t>Denilson Machado da Silva</t>
  </si>
  <si>
    <t>Vereador Presidente</t>
  </si>
  <si>
    <t>Osmar Viana dos Santos</t>
  </si>
  <si>
    <t>Vanderlei da Rosa</t>
  </si>
  <si>
    <t>Vereador 1.° Secretário*</t>
  </si>
  <si>
    <t>PT</t>
  </si>
  <si>
    <t>* da mesa diretora</t>
  </si>
  <si>
    <t>Compl.  Sál. Minimo</t>
  </si>
  <si>
    <t>Sálario Familia</t>
  </si>
  <si>
    <t>Adão de Araújo Borges</t>
  </si>
  <si>
    <t>Comissionado</t>
  </si>
  <si>
    <t>Assessor Juridico</t>
  </si>
  <si>
    <t>CC-5</t>
  </si>
  <si>
    <t>Rosa Aparecida Pretto</t>
  </si>
  <si>
    <t>CC-1</t>
  </si>
  <si>
    <t>Assessor de Bancada</t>
  </si>
  <si>
    <t>Total geral da folha de pagamento</t>
  </si>
  <si>
    <t>Vereador vice Presidente*</t>
  </si>
  <si>
    <t>Vereador Presidente*</t>
  </si>
  <si>
    <t>Assessor da Orgão</t>
  </si>
  <si>
    <t>Samara de Souza Campos</t>
  </si>
  <si>
    <t>Claudia de Souza</t>
  </si>
  <si>
    <t>R$ 1.575,52 (40%)</t>
  </si>
  <si>
    <t>R$ 1.250,88 (30%)</t>
  </si>
  <si>
    <t>R$ 509,52 (30%)</t>
  </si>
  <si>
    <t>R$ 590,82 (15%)</t>
  </si>
  <si>
    <t xml:space="preserve"> R$ 984,71  (25%) </t>
  </si>
  <si>
    <t>R$ 254,76 (15%)</t>
  </si>
  <si>
    <t>R$ 625,43 (15%)</t>
  </si>
  <si>
    <t>R$ 416,96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</si>
</sst>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/>
    <xf numFmtId="44" fontId="0" fillId="0" borderId="1" xfId="0" applyNumberFormat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>
      <alignment horizontal="right"/>
    </xf>
    <xf numFmtId="44" fontId="0" fillId="0" borderId="1" xfId="1" applyNumberFormat="1" applyFont="1" applyBorder="1" applyAlignment="1">
      <alignment horizontal="center"/>
    </xf>
    <xf numFmtId="44" fontId="0" fillId="0" borderId="1" xfId="1" applyNumberFormat="1" applyFont="1" applyBorder="1" applyAlignment="1">
      <alignment horizontal="right"/>
    </xf>
    <xf numFmtId="0" fontId="0" fillId="0" borderId="1" xfId="0" applyBorder="1" applyAlignment="1"/>
    <xf numFmtId="44" fontId="2" fillId="0" borderId="1" xfId="1" applyFont="1" applyBorder="1"/>
    <xf numFmtId="44" fontId="2" fillId="0" borderId="1" xfId="1" applyFont="1" applyBorder="1" applyAlignment="1">
      <alignment horizontal="center"/>
    </xf>
    <xf numFmtId="44" fontId="2" fillId="0" borderId="1" xfId="1" applyFont="1" applyBorder="1" applyAlignment="1">
      <alignment horizontal="right"/>
    </xf>
    <xf numFmtId="8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8" fontId="0" fillId="0" borderId="1" xfId="1" applyNumberFormat="1" applyFont="1" applyBorder="1"/>
    <xf numFmtId="0" fontId="0" fillId="0" borderId="2" xfId="0" applyFill="1" applyBorder="1"/>
    <xf numFmtId="0" fontId="0" fillId="0" borderId="1" xfId="0" applyBorder="1" applyAlignment="1">
      <alignment horizontal="right"/>
    </xf>
    <xf numFmtId="8" fontId="0" fillId="0" borderId="1" xfId="1" applyNumberFormat="1" applyFont="1" applyBorder="1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8" fontId="1" fillId="0" borderId="1" xfId="1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1" applyFont="1" applyBorder="1"/>
    <xf numFmtId="0" fontId="2" fillId="0" borderId="0" xfId="0" applyFont="1" applyBorder="1"/>
    <xf numFmtId="8" fontId="2" fillId="0" borderId="1" xfId="0" applyNumberFormat="1" applyFont="1" applyBorder="1" applyAlignment="1">
      <alignment horizontal="center"/>
    </xf>
    <xf numFmtId="44" fontId="2" fillId="0" borderId="1" xfId="0" applyNumberFormat="1" applyFont="1" applyBorder="1"/>
    <xf numFmtId="44" fontId="0" fillId="0" borderId="0" xfId="0" applyNumberFormat="1" applyBorder="1"/>
    <xf numFmtId="8" fontId="2" fillId="0" borderId="1" xfId="1" applyNumberFormat="1" applyFont="1" applyBorder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B12" sqref="B12"/>
    </sheetView>
  </sheetViews>
  <sheetFormatPr defaultRowHeight="15" x14ac:dyDescent="0.25"/>
  <cols>
    <col min="1" max="1" width="31.7109375" customWidth="1"/>
    <col min="2" max="2" width="14" customWidth="1"/>
    <col min="3" max="3" width="15.28515625" customWidth="1"/>
    <col min="4" max="4" width="24" customWidth="1"/>
    <col min="5" max="5" width="7.140625" customWidth="1"/>
    <col min="6" max="6" width="6.140625" customWidth="1"/>
    <col min="7" max="7" width="12" customWidth="1"/>
    <col min="8" max="8" width="8" customWidth="1"/>
    <col min="9" max="9" width="13.28515625" customWidth="1"/>
    <col min="10" max="10" width="18.140625" customWidth="1"/>
    <col min="11" max="11" width="16.85546875" customWidth="1"/>
    <col min="12" max="12" width="17.7109375" bestFit="1" customWidth="1"/>
    <col min="13" max="13" width="18.42578125" customWidth="1"/>
    <col min="14" max="14" width="18" customWidth="1"/>
    <col min="15" max="15" width="26.85546875" customWidth="1"/>
    <col min="16" max="16" width="13.285156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2" t="s">
        <v>16</v>
      </c>
      <c r="B2" s="2" t="s">
        <v>17</v>
      </c>
      <c r="C2" s="3">
        <v>40480</v>
      </c>
      <c r="D2" s="4" t="s">
        <v>18</v>
      </c>
      <c r="E2" s="4">
        <v>5</v>
      </c>
      <c r="F2" s="4" t="s">
        <v>19</v>
      </c>
      <c r="G2" s="4" t="s">
        <v>20</v>
      </c>
      <c r="H2" s="4" t="s">
        <v>21</v>
      </c>
      <c r="I2" s="5">
        <v>3938.82</v>
      </c>
      <c r="J2" s="6" t="s">
        <v>72</v>
      </c>
      <c r="K2" s="6" t="s">
        <v>76</v>
      </c>
      <c r="L2" s="6">
        <v>872.03</v>
      </c>
      <c r="M2" s="6" t="s">
        <v>22</v>
      </c>
      <c r="N2" s="7">
        <f>I2+1575.52+984.71+L2</f>
        <v>7371.08</v>
      </c>
      <c r="O2" s="7">
        <f>1412+909.86+828.69</f>
        <v>3150.55</v>
      </c>
      <c r="P2" s="7">
        <f>N2-O2</f>
        <v>4220.53</v>
      </c>
    </row>
    <row r="3" spans="1:16" x14ac:dyDescent="0.25">
      <c r="A3" s="2" t="s">
        <v>23</v>
      </c>
      <c r="B3" s="2" t="s">
        <v>17</v>
      </c>
      <c r="C3" s="3">
        <v>38054</v>
      </c>
      <c r="D3" s="2" t="s">
        <v>24</v>
      </c>
      <c r="E3" s="2">
        <v>5</v>
      </c>
      <c r="F3" s="2" t="s">
        <v>25</v>
      </c>
      <c r="G3" s="2" t="s">
        <v>26</v>
      </c>
      <c r="H3" s="2" t="s">
        <v>21</v>
      </c>
      <c r="I3" s="8">
        <v>4169.6099999999997</v>
      </c>
      <c r="J3" s="6" t="s">
        <v>73</v>
      </c>
      <c r="K3" s="6" t="s">
        <v>78</v>
      </c>
      <c r="L3" s="6">
        <v>872.03</v>
      </c>
      <c r="M3" s="6" t="s">
        <v>79</v>
      </c>
      <c r="N3" s="9">
        <f>I3+1250.88+625.43+L3+416.96</f>
        <v>7334.91</v>
      </c>
      <c r="O3" s="7">
        <f>904.8+768</f>
        <v>1672.8</v>
      </c>
      <c r="P3" s="7">
        <f t="shared" ref="P3:P5" si="0">N3-O3</f>
        <v>5662.11</v>
      </c>
    </row>
    <row r="4" spans="1:16" x14ac:dyDescent="0.25">
      <c r="A4" s="2" t="s">
        <v>27</v>
      </c>
      <c r="B4" s="2" t="s">
        <v>17</v>
      </c>
      <c r="C4" s="3">
        <v>38001</v>
      </c>
      <c r="D4" s="2" t="s">
        <v>28</v>
      </c>
      <c r="E4" s="2">
        <v>1</v>
      </c>
      <c r="F4" s="2" t="s">
        <v>25</v>
      </c>
      <c r="G4" s="2" t="s">
        <v>26</v>
      </c>
      <c r="H4" s="2" t="s">
        <v>21</v>
      </c>
      <c r="I4" s="8">
        <v>1698.39</v>
      </c>
      <c r="J4" s="6" t="s">
        <v>74</v>
      </c>
      <c r="K4" s="6" t="s">
        <v>77</v>
      </c>
      <c r="L4" s="6">
        <v>446.16</v>
      </c>
      <c r="M4" s="6"/>
      <c r="N4" s="7">
        <f>I4+509.52+254.76+L4</f>
        <v>2908.83</v>
      </c>
      <c r="O4" s="7">
        <f>344.77+22.86</f>
        <v>367.63</v>
      </c>
      <c r="P4" s="7">
        <f t="shared" si="0"/>
        <v>2541.1999999999998</v>
      </c>
    </row>
    <row r="5" spans="1:16" x14ac:dyDescent="0.25">
      <c r="A5" s="2" t="s">
        <v>29</v>
      </c>
      <c r="B5" s="2" t="s">
        <v>17</v>
      </c>
      <c r="C5" s="3">
        <v>40550</v>
      </c>
      <c r="D5" s="2" t="s">
        <v>30</v>
      </c>
      <c r="E5" s="2">
        <v>5</v>
      </c>
      <c r="F5" s="2" t="s">
        <v>19</v>
      </c>
      <c r="G5" s="2" t="s">
        <v>26</v>
      </c>
      <c r="H5" s="2" t="s">
        <v>21</v>
      </c>
      <c r="I5" s="8">
        <v>3938.82</v>
      </c>
      <c r="J5" s="6" t="s">
        <v>75</v>
      </c>
      <c r="K5" s="6" t="s">
        <v>22</v>
      </c>
      <c r="L5" s="6">
        <v>644.03</v>
      </c>
      <c r="M5" s="6" t="s">
        <v>22</v>
      </c>
      <c r="N5" s="7">
        <f>I5+590.82+L5</f>
        <v>5173.67</v>
      </c>
      <c r="O5" s="7">
        <f>634.14+358.62</f>
        <v>992.76</v>
      </c>
      <c r="P5" s="7">
        <f t="shared" si="0"/>
        <v>4180.91</v>
      </c>
    </row>
    <row r="6" spans="1:16" x14ac:dyDescent="0.25">
      <c r="A6" s="2"/>
      <c r="B6" s="2"/>
      <c r="C6" s="2"/>
      <c r="D6" s="2"/>
      <c r="E6" s="2"/>
      <c r="F6" s="2"/>
      <c r="G6" s="10"/>
      <c r="H6" s="11" t="s">
        <v>31</v>
      </c>
      <c r="I6" s="11">
        <f>SUM(I2:I5)</f>
        <v>13745.64</v>
      </c>
      <c r="J6" s="11">
        <f>1575.52+1250.88+509.52+590.82</f>
        <v>3926.7400000000002</v>
      </c>
      <c r="K6" s="12">
        <f>984.71+625.43+254.76</f>
        <v>1864.8999999999999</v>
      </c>
      <c r="L6" s="12">
        <f>SUM(L2:L5)</f>
        <v>2834.25</v>
      </c>
      <c r="M6" s="11">
        <v>416.96</v>
      </c>
      <c r="N6" s="13">
        <f>SUM(N2:N5)</f>
        <v>22788.489999999998</v>
      </c>
      <c r="O6" s="13">
        <f t="shared" ref="O6:P6" si="1">SUM(O2:O5)</f>
        <v>6183.7400000000007</v>
      </c>
      <c r="P6" s="13">
        <f t="shared" si="1"/>
        <v>16604.75</v>
      </c>
    </row>
    <row r="7" spans="1:16" x14ac:dyDescent="0.25">
      <c r="A7" s="2"/>
      <c r="B7" s="2"/>
      <c r="C7" s="2"/>
      <c r="D7" s="2"/>
      <c r="E7" s="2"/>
      <c r="F7" s="2"/>
      <c r="G7" s="10"/>
      <c r="H7" s="2"/>
      <c r="I7" s="14"/>
      <c r="J7" s="2"/>
      <c r="K7" s="15"/>
      <c r="L7" s="16"/>
      <c r="M7" s="1"/>
      <c r="N7" s="13"/>
      <c r="O7" s="13"/>
      <c r="P7" s="13"/>
    </row>
    <row r="8" spans="1:16" x14ac:dyDescent="0.25">
      <c r="A8" s="1" t="s">
        <v>32</v>
      </c>
      <c r="B8" s="1"/>
      <c r="C8" s="1"/>
      <c r="D8" s="1"/>
      <c r="E8" s="1" t="s">
        <v>33</v>
      </c>
      <c r="F8" s="1"/>
      <c r="G8" s="1"/>
      <c r="H8" s="1"/>
      <c r="I8" s="1" t="s">
        <v>34</v>
      </c>
      <c r="J8" s="1" t="s">
        <v>35</v>
      </c>
      <c r="K8" s="17"/>
      <c r="L8" s="17"/>
      <c r="M8" s="1"/>
      <c r="N8" s="13"/>
      <c r="O8" s="13"/>
      <c r="P8" s="13"/>
    </row>
    <row r="9" spans="1:16" x14ac:dyDescent="0.25">
      <c r="A9" t="s">
        <v>36</v>
      </c>
      <c r="B9" s="2" t="s">
        <v>37</v>
      </c>
      <c r="C9" s="3">
        <v>44197</v>
      </c>
      <c r="D9" s="2" t="s">
        <v>38</v>
      </c>
      <c r="E9" s="2" t="s">
        <v>39</v>
      </c>
      <c r="F9" s="15" t="s">
        <v>22</v>
      </c>
      <c r="G9" s="15" t="s">
        <v>22</v>
      </c>
      <c r="H9" s="2" t="s">
        <v>21</v>
      </c>
      <c r="I9" s="18">
        <v>3967.62</v>
      </c>
      <c r="J9" s="6" t="s">
        <v>22</v>
      </c>
      <c r="K9" s="15" t="s">
        <v>22</v>
      </c>
      <c r="L9" s="15" t="s">
        <v>22</v>
      </c>
      <c r="M9" s="15" t="s">
        <v>22</v>
      </c>
      <c r="N9" s="9">
        <f t="shared" ref="N9:N13" si="2">I9</f>
        <v>3967.62</v>
      </c>
      <c r="O9" s="7">
        <f>374.93+129.02</f>
        <v>503.95000000000005</v>
      </c>
      <c r="P9" s="7">
        <f>N9-O9</f>
        <v>3463.67</v>
      </c>
    </row>
    <row r="10" spans="1:16" x14ac:dyDescent="0.25">
      <c r="A10" s="2" t="s">
        <v>40</v>
      </c>
      <c r="B10" s="2" t="s">
        <v>37</v>
      </c>
      <c r="C10" s="3">
        <v>44197</v>
      </c>
      <c r="D10" s="2" t="s">
        <v>43</v>
      </c>
      <c r="E10" s="2" t="s">
        <v>41</v>
      </c>
      <c r="F10" s="15" t="s">
        <v>22</v>
      </c>
      <c r="G10" s="15" t="s">
        <v>22</v>
      </c>
      <c r="H10" s="2" t="s">
        <v>21</v>
      </c>
      <c r="I10" s="18">
        <v>3967.62</v>
      </c>
      <c r="J10" s="6" t="s">
        <v>22</v>
      </c>
      <c r="K10" s="15" t="s">
        <v>22</v>
      </c>
      <c r="L10" s="15" t="s">
        <v>22</v>
      </c>
      <c r="M10" s="15" t="s">
        <v>22</v>
      </c>
      <c r="N10" s="9">
        <f t="shared" si="2"/>
        <v>3967.62</v>
      </c>
      <c r="O10" s="7">
        <f>374.93+100.58</f>
        <v>475.51</v>
      </c>
      <c r="P10" s="7">
        <f t="shared" ref="P10:P17" si="3">N10-O10</f>
        <v>3492.1099999999997</v>
      </c>
    </row>
    <row r="11" spans="1:16" x14ac:dyDescent="0.25">
      <c r="A11" s="2" t="s">
        <v>42</v>
      </c>
      <c r="B11" s="2" t="s">
        <v>37</v>
      </c>
      <c r="C11" s="3">
        <v>44197</v>
      </c>
      <c r="D11" s="2" t="s">
        <v>46</v>
      </c>
      <c r="E11" s="2" t="s">
        <v>44</v>
      </c>
      <c r="F11" s="15" t="s">
        <v>22</v>
      </c>
      <c r="G11" s="15" t="s">
        <v>22</v>
      </c>
      <c r="H11" s="2" t="s">
        <v>21</v>
      </c>
      <c r="I11" s="18">
        <v>3967.62</v>
      </c>
      <c r="J11" s="6" t="s">
        <v>22</v>
      </c>
      <c r="K11" s="15" t="s">
        <v>22</v>
      </c>
      <c r="L11" s="15" t="s">
        <v>22</v>
      </c>
      <c r="M11" s="15" t="s">
        <v>22</v>
      </c>
      <c r="N11" s="9">
        <f t="shared" si="2"/>
        <v>3967.62</v>
      </c>
      <c r="O11" s="7">
        <f>374.93+157.46</f>
        <v>532.39</v>
      </c>
      <c r="P11" s="7">
        <f t="shared" si="3"/>
        <v>3435.23</v>
      </c>
    </row>
    <row r="12" spans="1:16" x14ac:dyDescent="0.25">
      <c r="A12" s="19" t="s">
        <v>45</v>
      </c>
      <c r="B12" s="2" t="s">
        <v>37</v>
      </c>
      <c r="C12" s="3">
        <v>44197</v>
      </c>
      <c r="D12" s="2" t="s">
        <v>43</v>
      </c>
      <c r="E12" s="2" t="s">
        <v>41</v>
      </c>
      <c r="F12" s="15" t="s">
        <v>22</v>
      </c>
      <c r="G12" s="15" t="s">
        <v>22</v>
      </c>
      <c r="H12" s="2" t="s">
        <v>21</v>
      </c>
      <c r="I12" s="18">
        <v>3967.62</v>
      </c>
      <c r="J12" s="6" t="s">
        <v>22</v>
      </c>
      <c r="K12" s="15" t="s">
        <v>22</v>
      </c>
      <c r="L12" s="15" t="s">
        <v>22</v>
      </c>
      <c r="M12" s="15" t="s">
        <v>22</v>
      </c>
      <c r="N12" s="9">
        <f t="shared" si="2"/>
        <v>3967.62</v>
      </c>
      <c r="O12" s="7">
        <f>374.93+128.98</f>
        <v>503.90999999999997</v>
      </c>
      <c r="P12" s="7">
        <f t="shared" si="3"/>
        <v>3463.71</v>
      </c>
    </row>
    <row r="13" spans="1:16" x14ac:dyDescent="0.25">
      <c r="A13" s="2" t="s">
        <v>47</v>
      </c>
      <c r="B13" s="2" t="s">
        <v>37</v>
      </c>
      <c r="C13" s="3">
        <v>44197</v>
      </c>
      <c r="D13" s="2" t="s">
        <v>67</v>
      </c>
      <c r="E13" s="2" t="s">
        <v>44</v>
      </c>
      <c r="F13" s="15" t="s">
        <v>22</v>
      </c>
      <c r="G13" s="15" t="s">
        <v>22</v>
      </c>
      <c r="H13" s="2" t="s">
        <v>21</v>
      </c>
      <c r="I13" s="18">
        <v>3967.62</v>
      </c>
      <c r="J13" s="6" t="s">
        <v>48</v>
      </c>
      <c r="K13" s="15" t="s">
        <v>22</v>
      </c>
      <c r="L13" s="15" t="s">
        <v>22</v>
      </c>
      <c r="M13" s="15" t="s">
        <v>22</v>
      </c>
      <c r="N13" s="9">
        <f t="shared" si="2"/>
        <v>3967.62</v>
      </c>
      <c r="O13" s="7">
        <f>374.93+72.14</f>
        <v>447.07</v>
      </c>
      <c r="P13" s="7">
        <f t="shared" si="3"/>
        <v>3520.5499999999997</v>
      </c>
    </row>
    <row r="14" spans="1:16" x14ac:dyDescent="0.25">
      <c r="A14" s="19" t="s">
        <v>49</v>
      </c>
      <c r="B14" s="2" t="s">
        <v>37</v>
      </c>
      <c r="C14" s="3">
        <v>44197</v>
      </c>
      <c r="D14" s="2" t="s">
        <v>68</v>
      </c>
      <c r="E14" s="2" t="s">
        <v>41</v>
      </c>
      <c r="F14" s="15" t="s">
        <v>22</v>
      </c>
      <c r="G14" s="15" t="s">
        <v>22</v>
      </c>
      <c r="H14" s="2" t="s">
        <v>21</v>
      </c>
      <c r="I14" s="18">
        <v>3967.62</v>
      </c>
      <c r="J14" s="6">
        <f>I14/2</f>
        <v>1983.81</v>
      </c>
      <c r="K14" s="15" t="s">
        <v>22</v>
      </c>
      <c r="L14" s="15" t="s">
        <v>22</v>
      </c>
      <c r="M14" s="15" t="s">
        <v>22</v>
      </c>
      <c r="N14" s="9">
        <f>J14+I14</f>
        <v>5951.43</v>
      </c>
      <c r="O14" s="7">
        <f>652.01+457.06</f>
        <v>1109.07</v>
      </c>
      <c r="P14" s="7">
        <f t="shared" si="3"/>
        <v>4842.3600000000006</v>
      </c>
    </row>
    <row r="15" spans="1:16" x14ac:dyDescent="0.25">
      <c r="A15" s="2" t="s">
        <v>50</v>
      </c>
      <c r="B15" s="2" t="s">
        <v>37</v>
      </c>
      <c r="C15" s="3">
        <v>44197</v>
      </c>
      <c r="D15" s="2" t="s">
        <v>43</v>
      </c>
      <c r="E15" s="2" t="s">
        <v>41</v>
      </c>
      <c r="F15" s="15" t="s">
        <v>22</v>
      </c>
      <c r="G15" s="15" t="s">
        <v>22</v>
      </c>
      <c r="H15" s="2" t="s">
        <v>21</v>
      </c>
      <c r="I15" s="18">
        <v>3967.62</v>
      </c>
      <c r="J15" s="6" t="s">
        <v>22</v>
      </c>
      <c r="K15" s="15" t="s">
        <v>22</v>
      </c>
      <c r="L15" s="15" t="s">
        <v>22</v>
      </c>
      <c r="M15" s="15" t="s">
        <v>22</v>
      </c>
      <c r="N15" s="9">
        <v>5688.63</v>
      </c>
      <c r="O15" s="7">
        <f>374.93+157.46</f>
        <v>532.39</v>
      </c>
      <c r="P15" s="7">
        <f t="shared" si="3"/>
        <v>5156.24</v>
      </c>
    </row>
    <row r="16" spans="1:16" x14ac:dyDescent="0.25">
      <c r="A16" s="2" t="s">
        <v>52</v>
      </c>
      <c r="B16" s="2" t="s">
        <v>37</v>
      </c>
      <c r="C16" s="3">
        <v>44197</v>
      </c>
      <c r="D16" s="2" t="s">
        <v>38</v>
      </c>
      <c r="E16" s="2" t="s">
        <v>41</v>
      </c>
      <c r="F16" s="15" t="s">
        <v>22</v>
      </c>
      <c r="G16" s="15" t="s">
        <v>22</v>
      </c>
      <c r="H16" s="2" t="s">
        <v>21</v>
      </c>
      <c r="I16" s="18">
        <v>3967.62</v>
      </c>
      <c r="J16" s="6" t="s">
        <v>22</v>
      </c>
      <c r="K16" s="15" t="s">
        <v>22</v>
      </c>
      <c r="L16" s="15" t="s">
        <v>22</v>
      </c>
      <c r="M16" s="15" t="s">
        <v>22</v>
      </c>
      <c r="N16" s="9">
        <f>I16</f>
        <v>3967.62</v>
      </c>
      <c r="O16" s="7">
        <f>374.93+128.98</f>
        <v>503.90999999999997</v>
      </c>
      <c r="P16" s="7">
        <f t="shared" si="3"/>
        <v>3463.71</v>
      </c>
    </row>
    <row r="17" spans="1:16" x14ac:dyDescent="0.25">
      <c r="A17" s="2" t="s">
        <v>53</v>
      </c>
      <c r="B17" s="2" t="s">
        <v>37</v>
      </c>
      <c r="C17" s="3">
        <v>44197</v>
      </c>
      <c r="D17" s="2" t="s">
        <v>54</v>
      </c>
      <c r="E17" s="2" t="s">
        <v>55</v>
      </c>
      <c r="F17" s="15" t="s">
        <v>22</v>
      </c>
      <c r="G17" s="15" t="s">
        <v>22</v>
      </c>
      <c r="H17" s="2" t="s">
        <v>21</v>
      </c>
      <c r="I17" s="18">
        <v>3967.62</v>
      </c>
      <c r="J17" s="6" t="s">
        <v>22</v>
      </c>
      <c r="K17" s="15" t="s">
        <v>22</v>
      </c>
      <c r="L17" s="15" t="s">
        <v>22</v>
      </c>
      <c r="M17" s="15" t="s">
        <v>22</v>
      </c>
      <c r="N17" s="9">
        <f>I17</f>
        <v>3967.62</v>
      </c>
      <c r="O17" s="7">
        <f>374.93+128.98</f>
        <v>503.90999999999997</v>
      </c>
      <c r="P17" s="7">
        <f t="shared" si="3"/>
        <v>3463.71</v>
      </c>
    </row>
    <row r="18" spans="1:16" x14ac:dyDescent="0.25">
      <c r="A18" s="2" t="s">
        <v>56</v>
      </c>
      <c r="B18" s="2"/>
      <c r="C18" s="2"/>
      <c r="D18" s="2"/>
      <c r="E18" s="15"/>
      <c r="F18" s="15"/>
      <c r="G18" s="15"/>
      <c r="H18" s="2"/>
      <c r="I18" s="37">
        <f>SUM(I9:I17)</f>
        <v>35708.579999999994</v>
      </c>
      <c r="J18" s="11">
        <f>SUM(J14:J17)</f>
        <v>1983.81</v>
      </c>
      <c r="K18" s="2"/>
      <c r="L18" s="2"/>
      <c r="M18" s="1" t="s">
        <v>31</v>
      </c>
      <c r="N18" s="13">
        <f>SUM(N9:N17)</f>
        <v>39413.4</v>
      </c>
      <c r="O18" s="13">
        <f>SUM(O9:O17)</f>
        <v>5112.1099999999997</v>
      </c>
      <c r="P18" s="13">
        <f>SUM(P9:P17)</f>
        <v>34301.29</v>
      </c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0"/>
      <c r="O19" s="20"/>
      <c r="P19" s="20"/>
    </row>
    <row r="20" spans="1:16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1" t="s">
        <v>57</v>
      </c>
      <c r="K20" s="1"/>
      <c r="L20" s="1" t="s">
        <v>58</v>
      </c>
      <c r="M20" s="1"/>
      <c r="N20" s="1" t="s">
        <v>13</v>
      </c>
      <c r="O20" s="1" t="s">
        <v>14</v>
      </c>
      <c r="P20" s="1" t="s">
        <v>15</v>
      </c>
    </row>
    <row r="21" spans="1:16" x14ac:dyDescent="0.25">
      <c r="A21" s="2" t="s">
        <v>59</v>
      </c>
      <c r="B21" s="2" t="s">
        <v>60</v>
      </c>
      <c r="C21" s="3">
        <v>45295</v>
      </c>
      <c r="D21" s="2" t="s">
        <v>61</v>
      </c>
      <c r="E21" s="2" t="s">
        <v>62</v>
      </c>
      <c r="F21" s="15" t="s">
        <v>22</v>
      </c>
      <c r="G21" s="15" t="s">
        <v>22</v>
      </c>
      <c r="H21" s="2" t="s">
        <v>21</v>
      </c>
      <c r="I21" s="21">
        <v>3473</v>
      </c>
      <c r="J21" s="6" t="s">
        <v>22</v>
      </c>
      <c r="K21" s="6" t="s">
        <v>22</v>
      </c>
      <c r="L21" s="6" t="s">
        <v>22</v>
      </c>
      <c r="M21" s="15" t="s">
        <v>22</v>
      </c>
      <c r="N21" s="6">
        <f>I21</f>
        <v>3473</v>
      </c>
      <c r="O21" s="6">
        <f>315.57+54.79</f>
        <v>370.36</v>
      </c>
      <c r="P21" s="6">
        <f>N21-O21</f>
        <v>3102.64</v>
      </c>
    </row>
    <row r="22" spans="1:16" x14ac:dyDescent="0.25">
      <c r="A22" s="22" t="s">
        <v>63</v>
      </c>
      <c r="B22" s="2" t="s">
        <v>60</v>
      </c>
      <c r="C22" s="3">
        <v>45323</v>
      </c>
      <c r="D22" s="22" t="s">
        <v>69</v>
      </c>
      <c r="E22" s="2" t="s">
        <v>64</v>
      </c>
      <c r="F22" s="15" t="s">
        <v>22</v>
      </c>
      <c r="G22" s="15" t="s">
        <v>22</v>
      </c>
      <c r="H22" s="23" t="s">
        <v>21</v>
      </c>
      <c r="I22" s="24">
        <v>1240.17</v>
      </c>
      <c r="J22" s="2">
        <v>171.83</v>
      </c>
      <c r="K22" s="25" t="s">
        <v>22</v>
      </c>
      <c r="L22" s="6">
        <v>62.04</v>
      </c>
      <c r="M22" s="26" t="s">
        <v>22</v>
      </c>
      <c r="N22" s="25">
        <f>L22+J22+I22</f>
        <v>1474.04</v>
      </c>
      <c r="O22" s="25">
        <v>105.9</v>
      </c>
      <c r="P22" s="25">
        <f>N22-O22</f>
        <v>1368.1399999999999</v>
      </c>
    </row>
    <row r="23" spans="1:16" x14ac:dyDescent="0.25">
      <c r="A23" s="2" t="s">
        <v>70</v>
      </c>
      <c r="B23" s="2" t="s">
        <v>60</v>
      </c>
      <c r="C23" s="3">
        <v>45295</v>
      </c>
      <c r="D23" s="2" t="s">
        <v>65</v>
      </c>
      <c r="E23" s="2" t="s">
        <v>64</v>
      </c>
      <c r="F23" s="27" t="s">
        <v>22</v>
      </c>
      <c r="G23" s="27" t="s">
        <v>22</v>
      </c>
      <c r="H23" s="23" t="s">
        <v>21</v>
      </c>
      <c r="I23" s="24">
        <v>1240.17</v>
      </c>
      <c r="J23" s="2">
        <v>171.83</v>
      </c>
      <c r="K23" s="25" t="s">
        <v>22</v>
      </c>
      <c r="L23" s="25">
        <v>124.08</v>
      </c>
      <c r="M23" s="26" t="s">
        <v>22</v>
      </c>
      <c r="N23" s="25">
        <f t="shared" ref="N23:N24" si="4">L23+J23+I23</f>
        <v>1536.0800000000002</v>
      </c>
      <c r="O23" s="25">
        <v>105.9</v>
      </c>
      <c r="P23" s="25">
        <f t="shared" ref="P23:P24" si="5">N23-O23</f>
        <v>1430.18</v>
      </c>
    </row>
    <row r="24" spans="1:16" x14ac:dyDescent="0.25">
      <c r="A24" s="22" t="s">
        <v>71</v>
      </c>
      <c r="B24" s="2" t="s">
        <v>60</v>
      </c>
      <c r="C24" s="3">
        <v>45323</v>
      </c>
      <c r="D24" s="2" t="s">
        <v>65</v>
      </c>
      <c r="E24" s="2" t="s">
        <v>64</v>
      </c>
      <c r="F24" s="27" t="s">
        <v>22</v>
      </c>
      <c r="G24" s="27" t="s">
        <v>22</v>
      </c>
      <c r="H24" s="23" t="s">
        <v>21</v>
      </c>
      <c r="I24" s="24">
        <v>1240.17</v>
      </c>
      <c r="J24" s="2">
        <v>171.83</v>
      </c>
      <c r="K24" s="6" t="s">
        <v>22</v>
      </c>
      <c r="L24" s="25">
        <v>62.04</v>
      </c>
      <c r="M24" s="28" t="s">
        <v>22</v>
      </c>
      <c r="N24" s="25">
        <f t="shared" si="4"/>
        <v>1474.04</v>
      </c>
      <c r="O24" s="25">
        <v>105.9</v>
      </c>
      <c r="P24" s="25">
        <f t="shared" si="5"/>
        <v>1368.1399999999999</v>
      </c>
    </row>
    <row r="25" spans="1:16" x14ac:dyDescent="0.25">
      <c r="A25" s="29"/>
      <c r="B25" s="30"/>
      <c r="C25" s="30"/>
      <c r="D25" s="31"/>
      <c r="E25" s="31"/>
      <c r="F25" s="30"/>
      <c r="G25" s="32"/>
      <c r="H25" s="11" t="s">
        <v>31</v>
      </c>
      <c r="I25" s="37">
        <f>SUM(I21:I24)</f>
        <v>7193.51</v>
      </c>
      <c r="J25" s="37">
        <f t="shared" ref="J25:K25" si="6">SUM(J21:J24)</f>
        <v>515.49</v>
      </c>
      <c r="K25" s="37">
        <f t="shared" si="6"/>
        <v>0</v>
      </c>
      <c r="L25" s="37">
        <f>SUM(L21:L24)</f>
        <v>248.16</v>
      </c>
      <c r="M25" s="12" t="s">
        <v>22</v>
      </c>
      <c r="N25" s="13">
        <f>SUM(N21:N24)</f>
        <v>7957.16</v>
      </c>
      <c r="O25" s="13">
        <f t="shared" ref="O25:P25" si="7">SUM(O21:O24)</f>
        <v>688.06</v>
      </c>
      <c r="P25" s="13">
        <f t="shared" si="7"/>
        <v>7269.1</v>
      </c>
    </row>
    <row r="26" spans="1:16" x14ac:dyDescent="0.25">
      <c r="B26" s="30"/>
      <c r="C26" s="30"/>
      <c r="D26" s="30"/>
      <c r="E26" s="30"/>
      <c r="F26" s="30"/>
      <c r="G26" s="30"/>
      <c r="H26" s="30"/>
      <c r="I26" s="30"/>
      <c r="J26" s="30"/>
      <c r="K26" s="33"/>
      <c r="L26" s="34" t="s">
        <v>66</v>
      </c>
      <c r="M26" s="34"/>
      <c r="N26" s="35">
        <f>N25+N18+N6</f>
        <v>70159.049999999988</v>
      </c>
      <c r="O26" s="35">
        <f>O25+O18+O6</f>
        <v>11983.91</v>
      </c>
      <c r="P26" s="35">
        <f>N26-O26</f>
        <v>58175.139999999985</v>
      </c>
    </row>
    <row r="27" spans="1:16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P27" s="38"/>
    </row>
    <row r="28" spans="1:16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 t="s">
        <v>49</v>
      </c>
      <c r="N28" s="36"/>
    </row>
    <row r="29" spans="1:16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 t="s">
        <v>51</v>
      </c>
      <c r="N29" s="30"/>
      <c r="O29" s="7"/>
    </row>
  </sheetData>
  <sheetProtection password="CC51" sheet="1" objects="1" scenarios="1"/>
  <mergeCells count="1">
    <mergeCell ref="L26:M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2024-02-28T14:23:55Z</dcterms:modified>
</cp:coreProperties>
</file>