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 firstSheet="6" activeTab="15"/>
  </bookViews>
  <sheets>
    <sheet name="2011" sheetId="1" r:id="rId1"/>
    <sheet name="2012" sheetId="2" r:id="rId2"/>
    <sheet name="2013" sheetId="3" r:id="rId3"/>
    <sheet name="2014" sheetId="4" r:id="rId4"/>
    <sheet name="Plan2" sheetId="5" r:id="rId5"/>
    <sheet name="2015" sheetId="6" r:id="rId6"/>
    <sheet name="2016" sheetId="7" r:id="rId7"/>
    <sheet name="2017" sheetId="8" r:id="rId8"/>
    <sheet name="2018" sheetId="9" r:id="rId9"/>
    <sheet name="2019" sheetId="10" r:id="rId10"/>
    <sheet name="2020" sheetId="11" r:id="rId11"/>
    <sheet name="2021" sheetId="12" r:id="rId12"/>
    <sheet name="2022" sheetId="13" r:id="rId13"/>
    <sheet name="2023" sheetId="14" r:id="rId14"/>
    <sheet name="2024" sheetId="15" r:id="rId15"/>
    <sheet name="2025" sheetId="16" r:id="rId16"/>
  </sheets>
  <calcPr calcId="145621"/>
</workbook>
</file>

<file path=xl/calcChain.xml><?xml version="1.0" encoding="utf-8"?>
<calcChain xmlns="http://schemas.openxmlformats.org/spreadsheetml/2006/main">
  <c r="A7" i="16" l="1"/>
  <c r="A6" i="16" l="1"/>
  <c r="F4" i="16" l="1"/>
  <c r="H50" i="16"/>
  <c r="E50" i="16"/>
  <c r="B50" i="16"/>
  <c r="H41" i="16"/>
  <c r="E41" i="16"/>
  <c r="B41" i="16"/>
  <c r="H34" i="16"/>
  <c r="E34" i="16"/>
  <c r="B34" i="16"/>
  <c r="H26" i="16"/>
  <c r="E26" i="16"/>
  <c r="B26" i="16"/>
  <c r="G50" i="16"/>
  <c r="A17" i="16" s="1"/>
  <c r="D50" i="16"/>
  <c r="C50" i="16"/>
  <c r="A50" i="16"/>
  <c r="D40" i="16"/>
  <c r="E35" i="16"/>
  <c r="F34" i="16"/>
  <c r="I34" i="16" s="1"/>
  <c r="C34" i="16"/>
  <c r="A34" i="16"/>
  <c r="A9" i="16" s="1"/>
  <c r="G32" i="16"/>
  <c r="G31" i="16"/>
  <c r="G34" i="16" s="1"/>
  <c r="A11" i="16" s="1"/>
  <c r="C27" i="16"/>
  <c r="F27" i="16" s="1"/>
  <c r="I27" i="16" s="1"/>
  <c r="G26" i="16"/>
  <c r="A8" i="16" s="1"/>
  <c r="F26" i="16"/>
  <c r="I26" i="16" s="1"/>
  <c r="D26" i="16"/>
  <c r="D27" i="16" s="1"/>
  <c r="A26" i="16"/>
  <c r="A16" i="16"/>
  <c r="A15" i="16"/>
  <c r="H10" i="16"/>
  <c r="D5" i="16"/>
  <c r="E14" i="15"/>
  <c r="A17" i="15"/>
  <c r="A16" i="15"/>
  <c r="A15" i="15"/>
  <c r="A14" i="15"/>
  <c r="A13" i="15"/>
  <c r="A12" i="15"/>
  <c r="A11" i="15"/>
  <c r="A10" i="15"/>
  <c r="D32" i="15"/>
  <c r="D31" i="15"/>
  <c r="A41" i="16" l="1"/>
  <c r="A12" i="16" s="1"/>
  <c r="C12" i="16" s="1"/>
  <c r="D39" i="16"/>
  <c r="G39" i="16" s="1"/>
  <c r="C7" i="16"/>
  <c r="C11" i="16"/>
  <c r="C6" i="16"/>
  <c r="A51" i="16"/>
  <c r="C17" i="16"/>
  <c r="C9" i="16"/>
  <c r="C8" i="16"/>
  <c r="C15" i="16"/>
  <c r="G40" i="16"/>
  <c r="C16" i="16"/>
  <c r="D34" i="16"/>
  <c r="A35" i="16"/>
  <c r="A21" i="16"/>
  <c r="A27" i="16" s="1"/>
  <c r="G27" i="16"/>
  <c r="F4" i="15"/>
  <c r="A9" i="15"/>
  <c r="A8" i="15"/>
  <c r="G41" i="16" l="1"/>
  <c r="A14" i="16" s="1"/>
  <c r="D41" i="16"/>
  <c r="A13" i="16" s="1"/>
  <c r="C13" i="16" s="1"/>
  <c r="A10" i="16"/>
  <c r="C10" i="16" s="1"/>
  <c r="G21" i="16"/>
  <c r="G30" i="16" s="1"/>
  <c r="D21" i="16"/>
  <c r="D30" i="16" s="1"/>
  <c r="A7" i="15"/>
  <c r="A6" i="15"/>
  <c r="G50" i="15"/>
  <c r="D50" i="15"/>
  <c r="C50" i="15"/>
  <c r="A50" i="15"/>
  <c r="A51" i="15" s="1"/>
  <c r="E35" i="15"/>
  <c r="I34" i="15"/>
  <c r="F34" i="15"/>
  <c r="C34" i="15"/>
  <c r="G32" i="15"/>
  <c r="A40" i="15"/>
  <c r="D40" i="15" s="1"/>
  <c r="G40" i="15" s="1"/>
  <c r="G31" i="15"/>
  <c r="A39" i="15"/>
  <c r="C27" i="15"/>
  <c r="F27" i="15" s="1"/>
  <c r="I27" i="15" s="1"/>
  <c r="I26" i="15"/>
  <c r="G26" i="15"/>
  <c r="F26" i="15"/>
  <c r="D26" i="15"/>
  <c r="C7" i="15" s="1"/>
  <c r="A26" i="15"/>
  <c r="C17" i="15"/>
  <c r="C16" i="15"/>
  <c r="C15" i="15"/>
  <c r="H10" i="15"/>
  <c r="C8" i="15"/>
  <c r="D5" i="15"/>
  <c r="A21" i="15" s="1"/>
  <c r="G21" i="15" s="1"/>
  <c r="G30" i="15" s="1"/>
  <c r="A30" i="16" l="1"/>
  <c r="A38" i="16" s="1"/>
  <c r="D38" i="16"/>
  <c r="D46" i="16" s="1"/>
  <c r="D51" i="16" s="1"/>
  <c r="D35" i="16"/>
  <c r="G35" i="16"/>
  <c r="G38" i="16"/>
  <c r="C14" i="16"/>
  <c r="C18" i="16" s="1"/>
  <c r="A19" i="16"/>
  <c r="G34" i="15"/>
  <c r="C11" i="15" s="1"/>
  <c r="A27" i="15"/>
  <c r="D39" i="15"/>
  <c r="A41" i="15"/>
  <c r="G51" i="15"/>
  <c r="G38" i="15"/>
  <c r="G46" i="15" s="1"/>
  <c r="C6" i="15"/>
  <c r="D21" i="15"/>
  <c r="D30" i="15" s="1"/>
  <c r="D27" i="15"/>
  <c r="D34" i="15"/>
  <c r="C10" i="15" s="1"/>
  <c r="A34" i="15"/>
  <c r="C9" i="15" s="1"/>
  <c r="G27" i="15"/>
  <c r="D51" i="14"/>
  <c r="E13" i="14" s="1"/>
  <c r="G46" i="16" l="1"/>
  <c r="G51" i="16" s="1"/>
  <c r="G44" i="16"/>
  <c r="A46" i="16"/>
  <c r="A44" i="16"/>
  <c r="H11" i="16"/>
  <c r="H12" i="16" s="1"/>
  <c r="E13" i="16"/>
  <c r="G35" i="15"/>
  <c r="A35" i="15"/>
  <c r="C12" i="15"/>
  <c r="A30" i="15"/>
  <c r="A38" i="15" s="1"/>
  <c r="A46" i="15" s="1"/>
  <c r="D38" i="15"/>
  <c r="D46" i="15" s="1"/>
  <c r="D51" i="15" s="1"/>
  <c r="D35" i="15"/>
  <c r="D41" i="15"/>
  <c r="C13" i="15" s="1"/>
  <c r="G39" i="15"/>
  <c r="G41" i="15" s="1"/>
  <c r="G39" i="14"/>
  <c r="G38" i="14"/>
  <c r="D39" i="14"/>
  <c r="D38" i="14"/>
  <c r="A39" i="14"/>
  <c r="A38" i="14"/>
  <c r="G31" i="14"/>
  <c r="G30" i="14"/>
  <c r="D31" i="14"/>
  <c r="D30" i="14"/>
  <c r="A31" i="14"/>
  <c r="A30" i="14"/>
  <c r="G44" i="15" l="1"/>
  <c r="A44" i="15"/>
  <c r="E4" i="14"/>
  <c r="H49" i="14"/>
  <c r="G49" i="14"/>
  <c r="E49" i="14"/>
  <c r="D49" i="14"/>
  <c r="C49" i="14"/>
  <c r="B49" i="14"/>
  <c r="A49" i="14"/>
  <c r="A14" i="14" s="1"/>
  <c r="H40" i="14"/>
  <c r="G40" i="14"/>
  <c r="A13" i="14" s="1"/>
  <c r="C13" i="14" s="1"/>
  <c r="E40" i="14"/>
  <c r="D40" i="14"/>
  <c r="A12" i="14" s="1"/>
  <c r="B40" i="14"/>
  <c r="A40" i="14"/>
  <c r="A11" i="14" s="1"/>
  <c r="C11" i="14" s="1"/>
  <c r="E34" i="14"/>
  <c r="H33" i="14"/>
  <c r="G33" i="14"/>
  <c r="A10" i="14" s="1"/>
  <c r="F33" i="14"/>
  <c r="I33" i="14" s="1"/>
  <c r="E33" i="14"/>
  <c r="D33" i="14"/>
  <c r="A9" i="14" s="1"/>
  <c r="C33" i="14"/>
  <c r="B33" i="14"/>
  <c r="A33" i="14"/>
  <c r="A8" i="14" s="1"/>
  <c r="C26" i="14"/>
  <c r="F26" i="14" s="1"/>
  <c r="I26" i="14" s="1"/>
  <c r="I25" i="14"/>
  <c r="H25" i="14"/>
  <c r="F25" i="14"/>
  <c r="E25" i="14"/>
  <c r="D25" i="14"/>
  <c r="A6" i="14" s="1"/>
  <c r="B25" i="14"/>
  <c r="A25" i="14"/>
  <c r="A5" i="14" s="1"/>
  <c r="G25" i="14"/>
  <c r="A7" i="14" s="1"/>
  <c r="A16" i="14"/>
  <c r="C16" i="14" s="1"/>
  <c r="H9" i="14"/>
  <c r="D4" i="14"/>
  <c r="C14" i="15" l="1"/>
  <c r="C18" i="15" s="1"/>
  <c r="A19" i="15"/>
  <c r="C14" i="14"/>
  <c r="C12" i="14"/>
  <c r="A34" i="14"/>
  <c r="C5" i="14"/>
  <c r="C10" i="14"/>
  <c r="C8" i="14"/>
  <c r="A50" i="14"/>
  <c r="C9" i="14"/>
  <c r="C7" i="14"/>
  <c r="C6" i="14"/>
  <c r="A20" i="14"/>
  <c r="A26" i="14" s="1"/>
  <c r="G26" i="14"/>
  <c r="A15" i="14"/>
  <c r="C15" i="14" s="1"/>
  <c r="D26" i="14"/>
  <c r="C17" i="13"/>
  <c r="C16" i="13"/>
  <c r="C15" i="13"/>
  <c r="C14" i="13"/>
  <c r="C13" i="13"/>
  <c r="C12" i="13"/>
  <c r="C11" i="13"/>
  <c r="C10" i="13"/>
  <c r="C9" i="13"/>
  <c r="A16" i="13"/>
  <c r="A15" i="13"/>
  <c r="A14" i="13"/>
  <c r="A13" i="13"/>
  <c r="A12" i="13"/>
  <c r="A11" i="13"/>
  <c r="A10" i="13"/>
  <c r="A9" i="13"/>
  <c r="E13" i="13"/>
  <c r="E13" i="15" l="1"/>
  <c r="H11" i="15"/>
  <c r="H12" i="15" s="1"/>
  <c r="A18" i="14"/>
  <c r="C17" i="14"/>
  <c r="G20" i="14"/>
  <c r="G29" i="14" s="1"/>
  <c r="D20" i="14"/>
  <c r="D29" i="14" s="1"/>
  <c r="G26" i="13"/>
  <c r="G25" i="13"/>
  <c r="D26" i="13"/>
  <c r="A34" i="13"/>
  <c r="C8" i="13"/>
  <c r="A8" i="13"/>
  <c r="A29" i="14" l="1"/>
  <c r="A37" i="14" s="1"/>
  <c r="D37" i="14"/>
  <c r="D45" i="14" s="1"/>
  <c r="D50" i="14" s="1"/>
  <c r="D34" i="14"/>
  <c r="G34" i="14"/>
  <c r="G37" i="14"/>
  <c r="A7" i="13"/>
  <c r="C7" i="13" s="1"/>
  <c r="G43" i="14" l="1"/>
  <c r="G45" i="14"/>
  <c r="G50" i="14" s="1"/>
  <c r="A45" i="14"/>
  <c r="A43" i="14"/>
  <c r="G21" i="13"/>
  <c r="C6" i="13" l="1"/>
  <c r="C5" i="13"/>
  <c r="A6" i="13"/>
  <c r="A5" i="13"/>
  <c r="H51" i="13" l="1"/>
  <c r="G51" i="13"/>
  <c r="E51" i="13"/>
  <c r="D51" i="13"/>
  <c r="C51" i="13"/>
  <c r="B51" i="13"/>
  <c r="A51" i="13"/>
  <c r="H42" i="13"/>
  <c r="G42" i="13"/>
  <c r="E42" i="13"/>
  <c r="D42" i="13"/>
  <c r="B42" i="13"/>
  <c r="A42" i="13"/>
  <c r="E34" i="13"/>
  <c r="I33" i="13"/>
  <c r="H33" i="13"/>
  <c r="G33" i="13"/>
  <c r="F33" i="13"/>
  <c r="E33" i="13"/>
  <c r="D33" i="13"/>
  <c r="C33" i="13"/>
  <c r="B33" i="13"/>
  <c r="A33" i="13"/>
  <c r="F26" i="13"/>
  <c r="I26" i="13" s="1"/>
  <c r="C26" i="13"/>
  <c r="I25" i="13"/>
  <c r="H25" i="13"/>
  <c r="F25" i="13"/>
  <c r="E25" i="13"/>
  <c r="D25" i="13"/>
  <c r="B25" i="13"/>
  <c r="A25" i="13"/>
  <c r="H9" i="13"/>
  <c r="D4" i="13"/>
  <c r="A20" i="13" s="1"/>
  <c r="D20" i="13" l="1"/>
  <c r="D29" i="13" s="1"/>
  <c r="D34" i="13" s="1"/>
  <c r="G20" i="13"/>
  <c r="G29" i="13" s="1"/>
  <c r="A52" i="13"/>
  <c r="A26" i="13"/>
  <c r="A18" i="13"/>
  <c r="D39" i="13"/>
  <c r="D47" i="13" s="1"/>
  <c r="D52" i="13" s="1"/>
  <c r="G34" i="13"/>
  <c r="G39" i="13"/>
  <c r="C7" i="12"/>
  <c r="A29" i="13" l="1"/>
  <c r="G45" i="13"/>
  <c r="G47" i="13"/>
  <c r="G52" i="13" s="1"/>
  <c r="A39" i="13"/>
  <c r="C6" i="12"/>
  <c r="A47" i="13" l="1"/>
  <c r="A45" i="13"/>
  <c r="H9" i="12"/>
  <c r="A16" i="12"/>
  <c r="A15" i="12"/>
  <c r="D4" i="12"/>
  <c r="H51" i="12"/>
  <c r="G51" i="12"/>
  <c r="E51" i="12"/>
  <c r="D51" i="12"/>
  <c r="C51" i="12"/>
  <c r="B51" i="12"/>
  <c r="A51" i="12"/>
  <c r="A14" i="12" s="1"/>
  <c r="H42" i="12"/>
  <c r="G42" i="12"/>
  <c r="A13" i="12" s="1"/>
  <c r="E42" i="12"/>
  <c r="D42" i="12"/>
  <c r="A12" i="12" s="1"/>
  <c r="B42" i="12"/>
  <c r="A42" i="12"/>
  <c r="A11" i="12" s="1"/>
  <c r="E34" i="12"/>
  <c r="I33" i="12"/>
  <c r="H33" i="12"/>
  <c r="G33" i="12"/>
  <c r="A10" i="12" s="1"/>
  <c r="F33" i="12"/>
  <c r="E33" i="12"/>
  <c r="D33" i="12"/>
  <c r="A9" i="12" s="1"/>
  <c r="C33" i="12"/>
  <c r="B33" i="12"/>
  <c r="A33" i="12"/>
  <c r="A8" i="12" s="1"/>
  <c r="F26" i="12"/>
  <c r="I26" i="12" s="1"/>
  <c r="C26" i="12"/>
  <c r="I25" i="12"/>
  <c r="H25" i="12"/>
  <c r="G25" i="12"/>
  <c r="A7" i="12" s="1"/>
  <c r="F25" i="12"/>
  <c r="E25" i="12"/>
  <c r="D25" i="12"/>
  <c r="A6" i="12" s="1"/>
  <c r="B25" i="12"/>
  <c r="A25" i="12"/>
  <c r="A5" i="12" s="1"/>
  <c r="C5" i="12" s="1"/>
  <c r="E13" i="12"/>
  <c r="A20" i="12"/>
  <c r="G20" i="12" l="1"/>
  <c r="D20" i="12"/>
  <c r="D29" i="12" s="1"/>
  <c r="A26" i="12"/>
  <c r="A18" i="12"/>
  <c r="A52" i="12"/>
  <c r="E13" i="11"/>
  <c r="A29" i="12" l="1"/>
  <c r="D39" i="12"/>
  <c r="D47" i="12" s="1"/>
  <c r="D52" i="12" s="1"/>
  <c r="D34" i="12"/>
  <c r="D26" i="12"/>
  <c r="G29" i="12"/>
  <c r="G26" i="12"/>
  <c r="E12" i="11"/>
  <c r="G34" i="12" l="1"/>
  <c r="G39" i="12"/>
  <c r="A39" i="12"/>
  <c r="A34" i="12"/>
  <c r="A14" i="11"/>
  <c r="A13" i="11"/>
  <c r="A12" i="11"/>
  <c r="A11" i="11"/>
  <c r="A10" i="11"/>
  <c r="A9" i="11"/>
  <c r="A8" i="11"/>
  <c r="A7" i="11"/>
  <c r="A6" i="11"/>
  <c r="A5" i="11"/>
  <c r="G45" i="12" l="1"/>
  <c r="G47" i="12"/>
  <c r="G52" i="12" s="1"/>
  <c r="A47" i="12"/>
  <c r="A45" i="12"/>
  <c r="A21" i="11"/>
  <c r="A4" i="11" l="1"/>
  <c r="D4" i="11"/>
  <c r="A20" i="11" s="1"/>
  <c r="H51" i="11"/>
  <c r="G51" i="11"/>
  <c r="A16" i="11" s="1"/>
  <c r="E51" i="11"/>
  <c r="D51" i="11"/>
  <c r="A15" i="11" s="1"/>
  <c r="C51" i="11"/>
  <c r="B51" i="11"/>
  <c r="A51" i="11"/>
  <c r="H42" i="11"/>
  <c r="E42" i="11"/>
  <c r="B42" i="11"/>
  <c r="A42" i="11"/>
  <c r="D42" i="11"/>
  <c r="E34" i="11"/>
  <c r="H33" i="11"/>
  <c r="G33" i="11"/>
  <c r="F33" i="11"/>
  <c r="I33" i="11" s="1"/>
  <c r="E33" i="11"/>
  <c r="D33" i="11"/>
  <c r="C33" i="11"/>
  <c r="B33" i="11"/>
  <c r="A33" i="11"/>
  <c r="F26" i="11"/>
  <c r="I26" i="11" s="1"/>
  <c r="C26" i="11"/>
  <c r="I25" i="11"/>
  <c r="H25" i="11"/>
  <c r="G25" i="11"/>
  <c r="F25" i="11"/>
  <c r="E25" i="11"/>
  <c r="D25" i="11"/>
  <c r="B25" i="11"/>
  <c r="A25" i="11"/>
  <c r="A26" i="11" l="1"/>
  <c r="G20" i="11"/>
  <c r="D20" i="11"/>
  <c r="D29" i="11" s="1"/>
  <c r="A52" i="11"/>
  <c r="G42" i="11"/>
  <c r="C16" i="10"/>
  <c r="D26" i="11" l="1"/>
  <c r="A18" i="11"/>
  <c r="H14" i="11" s="1"/>
  <c r="D39" i="11"/>
  <c r="D34" i="11"/>
  <c r="A29" i="11"/>
  <c r="G29" i="11"/>
  <c r="G34" i="11" s="1"/>
  <c r="G26" i="11"/>
  <c r="E13" i="10"/>
  <c r="A39" i="11" l="1"/>
  <c r="A34" i="11"/>
  <c r="G39" i="11"/>
  <c r="D47" i="11"/>
  <c r="D52" i="11" s="1"/>
  <c r="C15" i="10"/>
  <c r="A15" i="10"/>
  <c r="G47" i="11" l="1"/>
  <c r="G52" i="11" s="1"/>
  <c r="G45" i="11"/>
  <c r="A47" i="11"/>
  <c r="A45" i="11"/>
  <c r="C14" i="10"/>
  <c r="C13" i="10"/>
  <c r="C12" i="10"/>
  <c r="A48" i="10" l="1"/>
  <c r="A13" i="10"/>
  <c r="A12" i="10"/>
  <c r="G41" i="10"/>
  <c r="G40" i="10"/>
  <c r="D41" i="10"/>
  <c r="D40" i="10"/>
  <c r="C11" i="10" l="1"/>
  <c r="A11" i="10"/>
  <c r="A33" i="10" l="1"/>
  <c r="H51" i="10" l="1"/>
  <c r="G51" i="10"/>
  <c r="A16" i="10" s="1"/>
  <c r="E51" i="10"/>
  <c r="D51" i="10"/>
  <c r="C51" i="10"/>
  <c r="B51" i="10"/>
  <c r="A51" i="10"/>
  <c r="A14" i="10" s="1"/>
  <c r="H42" i="10"/>
  <c r="G42" i="10"/>
  <c r="E42" i="10"/>
  <c r="D42" i="10"/>
  <c r="B42" i="10"/>
  <c r="A42" i="10"/>
  <c r="E34" i="10"/>
  <c r="H33" i="10"/>
  <c r="G33" i="10"/>
  <c r="A10" i="10" s="1"/>
  <c r="F33" i="10"/>
  <c r="I33" i="10" s="1"/>
  <c r="E33" i="10"/>
  <c r="D33" i="10"/>
  <c r="A9" i="10" s="1"/>
  <c r="C33" i="10"/>
  <c r="B33" i="10"/>
  <c r="C26" i="10"/>
  <c r="F26" i="10" s="1"/>
  <c r="I26" i="10" s="1"/>
  <c r="H25" i="10"/>
  <c r="G25" i="10"/>
  <c r="A7" i="10" s="1"/>
  <c r="F25" i="10"/>
  <c r="I25" i="10" s="1"/>
  <c r="E25" i="10"/>
  <c r="D25" i="10"/>
  <c r="A6" i="10" s="1"/>
  <c r="B25" i="10"/>
  <c r="A25" i="10"/>
  <c r="H9" i="10"/>
  <c r="D4" i="10"/>
  <c r="A20" i="10" s="1"/>
  <c r="G20" i="10" s="1"/>
  <c r="C10" i="10" l="1"/>
  <c r="A5" i="10"/>
  <c r="C5" i="10" s="1"/>
  <c r="A8" i="10"/>
  <c r="C8" i="10" s="1"/>
  <c r="A26" i="10"/>
  <c r="A52" i="10"/>
  <c r="G29" i="10"/>
  <c r="G39" i="10" s="1"/>
  <c r="G47" i="10" s="1"/>
  <c r="G52" i="10" s="1"/>
  <c r="G26" i="10"/>
  <c r="D20" i="10"/>
  <c r="D29" i="10" s="1"/>
  <c r="C16" i="9"/>
  <c r="A18" i="10" l="1"/>
  <c r="E11" i="10" s="1"/>
  <c r="H14" i="10" s="1"/>
  <c r="A29" i="10"/>
  <c r="D39" i="10"/>
  <c r="D34" i="10"/>
  <c r="G45" i="10"/>
  <c r="G34" i="10"/>
  <c r="D26" i="10"/>
  <c r="E13" i="9"/>
  <c r="A39" i="10" l="1"/>
  <c r="A34" i="10"/>
  <c r="D47" i="10"/>
  <c r="D52" i="10" s="1"/>
  <c r="D45" i="10"/>
  <c r="I27" i="9"/>
  <c r="F23" i="9"/>
  <c r="I22" i="9" s="1"/>
  <c r="F22" i="9"/>
  <c r="F21" i="9"/>
  <c r="I21" i="9"/>
  <c r="A47" i="10" l="1"/>
  <c r="A45" i="10"/>
  <c r="H49" i="9"/>
  <c r="E49" i="9"/>
  <c r="B49" i="9"/>
  <c r="H41" i="9"/>
  <c r="E41" i="9"/>
  <c r="B41" i="9"/>
  <c r="H32" i="9"/>
  <c r="E32" i="9"/>
  <c r="B32" i="9"/>
  <c r="H25" i="9"/>
  <c r="E25" i="9"/>
  <c r="B25" i="9"/>
  <c r="G49" i="9"/>
  <c r="A16" i="9" s="1"/>
  <c r="D49" i="9"/>
  <c r="A15" i="9" s="1"/>
  <c r="C49" i="9"/>
  <c r="A49" i="9"/>
  <c r="G41" i="9"/>
  <c r="A13" i="9" s="1"/>
  <c r="D41" i="9"/>
  <c r="A12" i="9" s="1"/>
  <c r="A41" i="9"/>
  <c r="A11" i="9" s="1"/>
  <c r="E33" i="9"/>
  <c r="G32" i="9"/>
  <c r="A10" i="9" s="1"/>
  <c r="F32" i="9"/>
  <c r="I32" i="9" s="1"/>
  <c r="C32" i="9"/>
  <c r="A32" i="9"/>
  <c r="D32" i="9"/>
  <c r="F26" i="9"/>
  <c r="I26" i="9" s="1"/>
  <c r="C26" i="9"/>
  <c r="G25" i="9"/>
  <c r="A7" i="9" s="1"/>
  <c r="F25" i="9"/>
  <c r="I25" i="9" s="1"/>
  <c r="D25" i="9"/>
  <c r="A6" i="9" s="1"/>
  <c r="A25" i="9"/>
  <c r="H9" i="9"/>
  <c r="D4" i="9"/>
  <c r="A20" i="9" s="1"/>
  <c r="A8" i="9" l="1"/>
  <c r="A9" i="9"/>
  <c r="A14" i="9"/>
  <c r="A50" i="9"/>
  <c r="C14" i="9" s="1"/>
  <c r="A26" i="9"/>
  <c r="G20" i="9"/>
  <c r="G29" i="9" s="1"/>
  <c r="G36" i="9" s="1"/>
  <c r="G45" i="9" s="1"/>
  <c r="G50" i="9" s="1"/>
  <c r="D20" i="9"/>
  <c r="A5" i="9"/>
  <c r="H14" i="8"/>
  <c r="E13" i="8"/>
  <c r="I53" i="8"/>
  <c r="I52" i="8"/>
  <c r="F52" i="8"/>
  <c r="G33" i="9" l="1"/>
  <c r="C10" i="9" s="1"/>
  <c r="G43" i="9"/>
  <c r="C13" i="9" s="1"/>
  <c r="G26" i="9"/>
  <c r="C7" i="9" s="1"/>
  <c r="C5" i="9"/>
  <c r="A18" i="9"/>
  <c r="E11" i="9" s="1"/>
  <c r="D26" i="9"/>
  <c r="C6" i="9" s="1"/>
  <c r="D29" i="9"/>
  <c r="D33" i="9" s="1"/>
  <c r="C9" i="9" s="1"/>
  <c r="A16" i="8"/>
  <c r="A15" i="8"/>
  <c r="D36" i="9" l="1"/>
  <c r="A29" i="9"/>
  <c r="A14" i="8"/>
  <c r="A36" i="9" l="1"/>
  <c r="A45" i="9" s="1"/>
  <c r="A33" i="9"/>
  <c r="C8" i="9" s="1"/>
  <c r="D45" i="9"/>
  <c r="D50" i="9" s="1"/>
  <c r="C15" i="9" s="1"/>
  <c r="D43" i="9"/>
  <c r="C12" i="9" s="1"/>
  <c r="C9" i="8"/>
  <c r="C8" i="8"/>
  <c r="A12" i="8"/>
  <c r="A43" i="9" l="1"/>
  <c r="C11" i="9" s="1"/>
  <c r="C17" i="9" s="1"/>
  <c r="D29" i="8"/>
  <c r="G50" i="8" l="1"/>
  <c r="D50" i="8"/>
  <c r="C50" i="8"/>
  <c r="A50" i="8"/>
  <c r="G40" i="8"/>
  <c r="A13" i="8" s="1"/>
  <c r="D40" i="8"/>
  <c r="A40" i="8"/>
  <c r="E33" i="8"/>
  <c r="G31" i="8"/>
  <c r="F31" i="8"/>
  <c r="I31" i="8" s="1"/>
  <c r="D31" i="8"/>
  <c r="A9" i="8" s="1"/>
  <c r="C31" i="8"/>
  <c r="A31" i="8"/>
  <c r="A8" i="8" s="1"/>
  <c r="C26" i="8"/>
  <c r="F26" i="8" s="1"/>
  <c r="I26" i="8" s="1"/>
  <c r="G25" i="8"/>
  <c r="A7" i="8" s="1"/>
  <c r="F25" i="8"/>
  <c r="I25" i="8" s="1"/>
  <c r="D25" i="8"/>
  <c r="A6" i="8" s="1"/>
  <c r="A25" i="8"/>
  <c r="A5" i="8" s="1"/>
  <c r="C5" i="8" s="1"/>
  <c r="H9" i="8"/>
  <c r="I10" i="8" s="1"/>
  <c r="D4" i="8"/>
  <c r="C7" i="8" l="1"/>
  <c r="A10" i="8"/>
  <c r="A11" i="8"/>
  <c r="A20" i="8"/>
  <c r="G38" i="7"/>
  <c r="G47" i="7"/>
  <c r="A26" i="8" l="1"/>
  <c r="G20" i="8"/>
  <c r="D20" i="8"/>
  <c r="A18" i="8"/>
  <c r="E11" i="8" s="1"/>
  <c r="C15" i="7"/>
  <c r="C14" i="7"/>
  <c r="C12" i="7"/>
  <c r="C11" i="7"/>
  <c r="C10" i="7"/>
  <c r="A15" i="7"/>
  <c r="D47" i="7"/>
  <c r="G28" i="8" l="1"/>
  <c r="G26" i="8"/>
  <c r="D28" i="8"/>
  <c r="D26" i="8"/>
  <c r="C6" i="8" s="1"/>
  <c r="H36" i="7"/>
  <c r="H35" i="7"/>
  <c r="G35" i="8" l="1"/>
  <c r="G33" i="8"/>
  <c r="D35" i="8"/>
  <c r="A28" i="8"/>
  <c r="H34" i="7"/>
  <c r="A35" i="8" l="1"/>
  <c r="C17" i="8"/>
  <c r="G44" i="8"/>
  <c r="G51" i="8" s="1"/>
  <c r="G42" i="8"/>
  <c r="D42" i="8"/>
  <c r="D44" i="8"/>
  <c r="D51" i="8" s="1"/>
  <c r="D38" i="7"/>
  <c r="A12" i="7" s="1"/>
  <c r="A11" i="7"/>
  <c r="A38" i="7"/>
  <c r="A44" i="8" l="1"/>
  <c r="A51" i="8" s="1"/>
  <c r="A42" i="8"/>
  <c r="A16" i="7"/>
  <c r="C16" i="7" s="1"/>
  <c r="C47" i="7"/>
  <c r="A47" i="7"/>
  <c r="A14" i="7" s="1"/>
  <c r="I44" i="7"/>
  <c r="A13" i="7"/>
  <c r="C13" i="7" s="1"/>
  <c r="C37" i="7"/>
  <c r="E37" i="7" s="1"/>
  <c r="I37" i="7" s="1"/>
  <c r="E35" i="7"/>
  <c r="E31" i="7"/>
  <c r="I30" i="7"/>
  <c r="G30" i="7"/>
  <c r="A10" i="7" s="1"/>
  <c r="F30" i="7"/>
  <c r="D30" i="7"/>
  <c r="A9" i="7" s="1"/>
  <c r="C30" i="7"/>
  <c r="A30" i="7"/>
  <c r="A8" i="7" s="1"/>
  <c r="I29" i="7"/>
  <c r="C29" i="7"/>
  <c r="I28" i="7"/>
  <c r="F25" i="7"/>
  <c r="I25" i="7" s="1"/>
  <c r="C25" i="7"/>
  <c r="I24" i="7"/>
  <c r="G24" i="7"/>
  <c r="A7" i="7" s="1"/>
  <c r="F24" i="7"/>
  <c r="D24" i="7"/>
  <c r="A6" i="7" s="1"/>
  <c r="A24" i="7"/>
  <c r="A5" i="7" s="1"/>
  <c r="A20" i="7"/>
  <c r="H9" i="7"/>
  <c r="D4" i="7"/>
  <c r="A25" i="7" l="1"/>
  <c r="C5" i="7" s="1"/>
  <c r="D31" i="7"/>
  <c r="C9" i="7" s="1"/>
  <c r="G20" i="7"/>
  <c r="D25" i="7"/>
  <c r="C6" i="7" s="1"/>
  <c r="C42" i="7"/>
  <c r="D20" i="7"/>
  <c r="D27" i="7" s="1"/>
  <c r="I11" i="6"/>
  <c r="A18" i="7" l="1"/>
  <c r="D33" i="7"/>
  <c r="A27" i="7"/>
  <c r="G27" i="7"/>
  <c r="G25" i="7"/>
  <c r="C7" i="7" s="1"/>
  <c r="C18" i="6"/>
  <c r="H10" i="6"/>
  <c r="I10" i="7" l="1"/>
  <c r="E11" i="7"/>
  <c r="E14" i="7" s="1"/>
  <c r="E17" i="7" s="1"/>
  <c r="D41" i="7"/>
  <c r="D48" i="7" s="1"/>
  <c r="D39" i="7"/>
  <c r="G31" i="7"/>
  <c r="G33" i="7"/>
  <c r="A33" i="7"/>
  <c r="A31" i="7"/>
  <c r="C8" i="7" s="1"/>
  <c r="I43" i="6"/>
  <c r="G44" i="6"/>
  <c r="A41" i="7" l="1"/>
  <c r="A48" i="7" s="1"/>
  <c r="A39" i="7"/>
  <c r="G41" i="7"/>
  <c r="G48" i="7" s="1"/>
  <c r="G39" i="7"/>
  <c r="D37" i="6"/>
  <c r="A13" i="6" s="1"/>
  <c r="C17" i="7" l="1"/>
  <c r="C44" i="6"/>
  <c r="A37" i="6"/>
  <c r="A12" i="6" s="1"/>
  <c r="C35" i="6"/>
  <c r="I30" i="6"/>
  <c r="I29" i="6"/>
  <c r="C31" i="6"/>
  <c r="F31" i="6"/>
  <c r="I31" i="6" s="1"/>
  <c r="E32" i="6"/>
  <c r="A31" i="6"/>
  <c r="C30" i="6"/>
  <c r="C36" i="6" s="1"/>
  <c r="E36" i="6" s="1"/>
  <c r="I36" i="6" s="1"/>
  <c r="F25" i="6"/>
  <c r="I25" i="6" s="1"/>
  <c r="D25" i="6"/>
  <c r="A7" i="6" s="1"/>
  <c r="C26" i="6"/>
  <c r="F26" i="6" s="1"/>
  <c r="I26" i="6" s="1"/>
  <c r="A25" i="6"/>
  <c r="G25" i="6"/>
  <c r="A8" i="6" s="1"/>
  <c r="H44" i="6"/>
  <c r="E44" i="6"/>
  <c r="B44" i="6"/>
  <c r="H37" i="6"/>
  <c r="E37" i="6"/>
  <c r="B37" i="6"/>
  <c r="H31" i="6"/>
  <c r="E31" i="6"/>
  <c r="B31" i="6"/>
  <c r="H25" i="6"/>
  <c r="D5" i="6"/>
  <c r="A21" i="6" s="1"/>
  <c r="D31" i="6"/>
  <c r="A10" i="6" s="1"/>
  <c r="G31" i="6"/>
  <c r="A11" i="6" s="1"/>
  <c r="G37" i="6"/>
  <c r="A14" i="6" s="1"/>
  <c r="A44" i="6"/>
  <c r="D44" i="6"/>
  <c r="A16" i="6" s="1"/>
  <c r="A17" i="6"/>
  <c r="C17" i="6" l="1"/>
  <c r="C41" i="6"/>
  <c r="E35" i="6"/>
  <c r="I35" i="6" s="1"/>
  <c r="C16" i="6"/>
  <c r="A26" i="6"/>
  <c r="C6" i="6" s="1"/>
  <c r="D26" i="6"/>
  <c r="C7" i="6" s="1"/>
  <c r="A6" i="6"/>
  <c r="G21" i="6"/>
  <c r="G26" i="6" s="1"/>
  <c r="D21" i="6"/>
  <c r="D28" i="6" s="1"/>
  <c r="D32" i="6" s="1"/>
  <c r="C10" i="6" s="1"/>
  <c r="A15" i="6"/>
  <c r="C13" i="6"/>
  <c r="A9" i="6"/>
  <c r="G63" i="5"/>
  <c r="A16" i="5" s="1"/>
  <c r="A19" i="6" l="1"/>
  <c r="E12" i="6" s="1"/>
  <c r="E15" i="6" s="1"/>
  <c r="H11" i="6" s="1"/>
  <c r="H12" i="6" s="1"/>
  <c r="D34" i="6"/>
  <c r="A28" i="6"/>
  <c r="G28" i="6"/>
  <c r="C8" i="6"/>
  <c r="G65" i="4"/>
  <c r="D61" i="5"/>
  <c r="A15" i="5" s="1"/>
  <c r="D65" i="4"/>
  <c r="A16" i="4" s="1"/>
  <c r="D49" i="5"/>
  <c r="A12" i="5" s="1"/>
  <c r="C12" i="5" s="1"/>
  <c r="D51" i="4"/>
  <c r="A12" i="4"/>
  <c r="C18" i="5"/>
  <c r="D41" i="5"/>
  <c r="D42" i="4"/>
  <c r="D4" i="5"/>
  <c r="C9" i="5" s="1"/>
  <c r="A61" i="5"/>
  <c r="A14" i="5" s="1"/>
  <c r="G49" i="5"/>
  <c r="A13" i="5" s="1"/>
  <c r="A49" i="5"/>
  <c r="A11" i="5" s="1"/>
  <c r="G40" i="5"/>
  <c r="A10" i="5" s="1"/>
  <c r="C10" i="5" s="1"/>
  <c r="A40" i="5"/>
  <c r="A30" i="5"/>
  <c r="A5" i="5" s="1"/>
  <c r="C5" i="5" s="1"/>
  <c r="D29" i="5"/>
  <c r="G28" i="5"/>
  <c r="A7" i="5"/>
  <c r="A23" i="5"/>
  <c r="G29" i="4"/>
  <c r="A8" i="4" s="1"/>
  <c r="D30" i="4"/>
  <c r="A17" i="4"/>
  <c r="A65" i="4"/>
  <c r="A15" i="4" s="1"/>
  <c r="G51" i="4"/>
  <c r="A14" i="4" s="1"/>
  <c r="A13" i="4"/>
  <c r="C13" i="4" s="1"/>
  <c r="A51" i="4"/>
  <c r="G42" i="4"/>
  <c r="A11" i="4" s="1"/>
  <c r="A10" i="4"/>
  <c r="A42" i="4"/>
  <c r="A31" i="4"/>
  <c r="D5" i="4"/>
  <c r="A24" i="4" s="1"/>
  <c r="G60" i="3"/>
  <c r="A16" i="3"/>
  <c r="A15" i="3"/>
  <c r="A60" i="3"/>
  <c r="A14" i="3" s="1"/>
  <c r="G50" i="3"/>
  <c r="A13" i="3" s="1"/>
  <c r="A50" i="3"/>
  <c r="A11" i="3" s="1"/>
  <c r="A41" i="3"/>
  <c r="A8" i="3" s="1"/>
  <c r="D41" i="3"/>
  <c r="A9" i="3" s="1"/>
  <c r="G41" i="3"/>
  <c r="A10" i="3" s="1"/>
  <c r="G29" i="3"/>
  <c r="A7" i="3" s="1"/>
  <c r="D30" i="3"/>
  <c r="G30" i="3"/>
  <c r="A31" i="3"/>
  <c r="A32" i="3" s="1"/>
  <c r="C5" i="3" s="1"/>
  <c r="D60" i="3"/>
  <c r="D50" i="3"/>
  <c r="A45" i="3"/>
  <c r="A54" i="3" s="1"/>
  <c r="D31" i="3"/>
  <c r="C6" i="3" s="1"/>
  <c r="D36" i="3"/>
  <c r="D45" i="3" s="1"/>
  <c r="D54" i="3" s="1"/>
  <c r="A6" i="3"/>
  <c r="D4" i="3"/>
  <c r="G56" i="2"/>
  <c r="A16" i="2" s="1"/>
  <c r="D56" i="2"/>
  <c r="A56" i="2"/>
  <c r="G48" i="2"/>
  <c r="A13" i="2" s="1"/>
  <c r="D48" i="2"/>
  <c r="A12" i="2" s="1"/>
  <c r="A48" i="2"/>
  <c r="A11" i="2" s="1"/>
  <c r="G40" i="2"/>
  <c r="G29" i="2"/>
  <c r="D40" i="2"/>
  <c r="A9" i="2" s="1"/>
  <c r="A40" i="2"/>
  <c r="A8" i="2" s="1"/>
  <c r="D30" i="2"/>
  <c r="A6" i="2" s="1"/>
  <c r="A31" i="2"/>
  <c r="A32" i="2" s="1"/>
  <c r="C5" i="2" s="1"/>
  <c r="A36" i="2"/>
  <c r="A44" i="2" s="1"/>
  <c r="A52" i="2" s="1"/>
  <c r="D25" i="2"/>
  <c r="D36" i="2" s="1"/>
  <c r="D44" i="2" s="1"/>
  <c r="D52" i="2" s="1"/>
  <c r="D4" i="2"/>
  <c r="E17" i="1"/>
  <c r="E19" i="1" s="1"/>
  <c r="G56" i="1"/>
  <c r="A16" i="1" s="1"/>
  <c r="D40" i="6" l="1"/>
  <c r="D45" i="6" s="1"/>
  <c r="D38" i="6"/>
  <c r="G34" i="6"/>
  <c r="G32" i="6"/>
  <c r="C11" i="6" s="1"/>
  <c r="A34" i="6"/>
  <c r="A32" i="6"/>
  <c r="C9" i="6" s="1"/>
  <c r="G25" i="2"/>
  <c r="G36" i="2" s="1"/>
  <c r="G44" i="2" s="1"/>
  <c r="G52" i="2" s="1"/>
  <c r="G57" i="2" s="1"/>
  <c r="C16" i="2" s="1"/>
  <c r="D31" i="2"/>
  <c r="C6" i="2" s="1"/>
  <c r="A7" i="2"/>
  <c r="A49" i="2"/>
  <c r="C11" i="2" s="1"/>
  <c r="D49" i="2"/>
  <c r="C12" i="2" s="1"/>
  <c r="D57" i="2"/>
  <c r="C15" i="2" s="1"/>
  <c r="A41" i="2"/>
  <c r="C8" i="2" s="1"/>
  <c r="A10" i="2"/>
  <c r="D43" i="4"/>
  <c r="C10" i="4" s="1"/>
  <c r="D23" i="5"/>
  <c r="D35" i="5" s="1"/>
  <c r="D42" i="5" s="1"/>
  <c r="G23" i="5"/>
  <c r="G35" i="5" s="1"/>
  <c r="G44" i="5" s="1"/>
  <c r="G29" i="5"/>
  <c r="C7" i="5" s="1"/>
  <c r="G41" i="5"/>
  <c r="A31" i="5"/>
  <c r="A6" i="5"/>
  <c r="C6" i="5" s="1"/>
  <c r="A8" i="5"/>
  <c r="C8" i="5" s="1"/>
  <c r="G24" i="4"/>
  <c r="G36" i="4" s="1"/>
  <c r="G46" i="4" s="1"/>
  <c r="G52" i="4" s="1"/>
  <c r="C14" i="4" s="1"/>
  <c r="D24" i="4"/>
  <c r="D36" i="4" s="1"/>
  <c r="A36" i="4" s="1"/>
  <c r="A46" i="4" s="1"/>
  <c r="A43" i="4"/>
  <c r="C9" i="4" s="1"/>
  <c r="A7" i="4"/>
  <c r="A32" i="4"/>
  <c r="C6" i="4" s="1"/>
  <c r="A6" i="4"/>
  <c r="A9" i="4"/>
  <c r="A52" i="4"/>
  <c r="C12" i="4" s="1"/>
  <c r="D46" i="4"/>
  <c r="D55" i="4" s="1"/>
  <c r="D66" i="4" s="1"/>
  <c r="C16" i="4" s="1"/>
  <c r="A55" i="4"/>
  <c r="A66" i="4" s="1"/>
  <c r="C15" i="4" s="1"/>
  <c r="G55" i="4"/>
  <c r="G66" i="4" s="1"/>
  <c r="C17" i="4" s="1"/>
  <c r="A42" i="3"/>
  <c r="C8" i="3" s="1"/>
  <c r="A5" i="3"/>
  <c r="A18" i="3" s="1"/>
  <c r="E16" i="3" s="1"/>
  <c r="A61" i="3"/>
  <c r="C14" i="3" s="1"/>
  <c r="D51" i="3"/>
  <c r="C12" i="3" s="1"/>
  <c r="D42" i="3"/>
  <c r="C9" i="3" s="1"/>
  <c r="A51" i="3"/>
  <c r="C11" i="3" s="1"/>
  <c r="D61" i="3"/>
  <c r="C15" i="3" s="1"/>
  <c r="G36" i="3"/>
  <c r="G45" i="3" s="1"/>
  <c r="G54" i="3" s="1"/>
  <c r="G61" i="3" s="1"/>
  <c r="C16" i="3" s="1"/>
  <c r="A5" i="2"/>
  <c r="A15" i="2"/>
  <c r="A14" i="2"/>
  <c r="A57" i="2"/>
  <c r="C14" i="2" s="1"/>
  <c r="D41" i="2"/>
  <c r="C9" i="2" s="1"/>
  <c r="G57" i="1"/>
  <c r="C16" i="1" s="1"/>
  <c r="B4" i="1"/>
  <c r="C4" i="1" s="1"/>
  <c r="D56" i="1"/>
  <c r="A15" i="1" s="1"/>
  <c r="A56" i="1"/>
  <c r="A14" i="1" s="1"/>
  <c r="G48" i="1"/>
  <c r="G49" i="1" s="1"/>
  <c r="C13" i="1" s="1"/>
  <c r="D48" i="1"/>
  <c r="D49" i="1" s="1"/>
  <c r="C12" i="1" s="1"/>
  <c r="A48" i="1"/>
  <c r="A49" i="1" s="1"/>
  <c r="C11" i="1" s="1"/>
  <c r="G40" i="1"/>
  <c r="A10" i="1" s="1"/>
  <c r="D40" i="1"/>
  <c r="A9" i="1" s="1"/>
  <c r="A40" i="1"/>
  <c r="A8" i="1" s="1"/>
  <c r="G29" i="1"/>
  <c r="A7" i="1" s="1"/>
  <c r="A29" i="1"/>
  <c r="A31" i="1" s="1"/>
  <c r="A22" i="1"/>
  <c r="D30" i="1"/>
  <c r="A6" i="1" s="1"/>
  <c r="G40" i="6" l="1"/>
  <c r="G45" i="6" s="1"/>
  <c r="G38" i="6"/>
  <c r="C14" i="6" s="1"/>
  <c r="A40" i="6"/>
  <c r="A45" i="6" s="1"/>
  <c r="C15" i="6" s="1"/>
  <c r="A38" i="6"/>
  <c r="C12" i="6" s="1"/>
  <c r="G30" i="4"/>
  <c r="C8" i="4" s="1"/>
  <c r="G49" i="2"/>
  <c r="C13" i="2" s="1"/>
  <c r="G41" i="2"/>
  <c r="C10" i="2" s="1"/>
  <c r="A18" i="2"/>
  <c r="E16" i="2" s="1"/>
  <c r="G43" i="4"/>
  <c r="C11" i="4" s="1"/>
  <c r="G30" i="2"/>
  <c r="C7" i="2" s="1"/>
  <c r="C17" i="2" s="1"/>
  <c r="A18" i="5"/>
  <c r="E16" i="5" s="1"/>
  <c r="D30" i="5"/>
  <c r="D44" i="5"/>
  <c r="A35" i="5"/>
  <c r="G53" i="5"/>
  <c r="G64" i="5" s="1"/>
  <c r="C16" i="5" s="1"/>
  <c r="G50" i="5"/>
  <c r="C13" i="5" s="1"/>
  <c r="D31" i="4"/>
  <c r="C7" i="4" s="1"/>
  <c r="A19" i="4"/>
  <c r="E17" i="4" s="1"/>
  <c r="D52" i="4"/>
  <c r="C18" i="4" s="1"/>
  <c r="C19" i="4" s="1"/>
  <c r="G16" i="4" s="1"/>
  <c r="G18" i="4" s="1"/>
  <c r="G51" i="3"/>
  <c r="C13" i="3" s="1"/>
  <c r="C7" i="3"/>
  <c r="G42" i="3"/>
  <c r="C10" i="3" s="1"/>
  <c r="G41" i="1"/>
  <c r="C10" i="1" s="1"/>
  <c r="D41" i="1"/>
  <c r="C9" i="1" s="1"/>
  <c r="D57" i="1"/>
  <c r="C15" i="1" s="1"/>
  <c r="A11" i="1"/>
  <c r="A12" i="1"/>
  <c r="A13" i="1"/>
  <c r="A57" i="1"/>
  <c r="C14" i="1" s="1"/>
  <c r="G30" i="1"/>
  <c r="C7" i="1" s="1"/>
  <c r="A41" i="1"/>
  <c r="C8" i="1" s="1"/>
  <c r="D31" i="1"/>
  <c r="C6" i="1" s="1"/>
  <c r="A32" i="1"/>
  <c r="C5" i="1" s="1"/>
  <c r="A5" i="1"/>
  <c r="A17" i="1" l="1"/>
  <c r="C17" i="3"/>
  <c r="D53" i="5"/>
  <c r="D62" i="5" s="1"/>
  <c r="C15" i="5" s="1"/>
  <c r="D50" i="5"/>
  <c r="A44" i="5"/>
  <c r="A41" i="5"/>
  <c r="C17" i="1"/>
  <c r="A18" i="1"/>
  <c r="A53" i="5" l="1"/>
  <c r="A62" i="5" s="1"/>
  <c r="C14" i="5" s="1"/>
  <c r="A50" i="5"/>
  <c r="C11" i="5" s="1"/>
  <c r="C17" i="5" l="1"/>
  <c r="C19" i="5" s="1"/>
  <c r="F19" i="5" s="1"/>
</calcChain>
</file>

<file path=xl/sharedStrings.xml><?xml version="1.0" encoding="utf-8"?>
<sst xmlns="http://schemas.openxmlformats.org/spreadsheetml/2006/main" count="1511" uniqueCount="85">
  <si>
    <t>Mês Janeiro</t>
  </si>
  <si>
    <t>Mês Fevereiro</t>
  </si>
  <si>
    <t>Previsto</t>
  </si>
  <si>
    <t>Depositado</t>
  </si>
  <si>
    <t>uvergs</t>
  </si>
  <si>
    <t>Suplementaçao</t>
  </si>
  <si>
    <t>repassado</t>
  </si>
  <si>
    <t>previsto</t>
  </si>
  <si>
    <t>Mês de Março</t>
  </si>
  <si>
    <t>rest. Dep p/conv.</t>
  </si>
  <si>
    <t>dep p convocaçao</t>
  </si>
  <si>
    <t>Déb. Legis.</t>
  </si>
  <si>
    <t>Conv. Extra</t>
  </si>
  <si>
    <t>mes janeiro</t>
  </si>
  <si>
    <t>saldo</t>
  </si>
  <si>
    <t>Déb. Com Legisl.</t>
  </si>
  <si>
    <t xml:space="preserve">Orçamento Total </t>
  </si>
  <si>
    <t>RESTANTE</t>
  </si>
  <si>
    <t>Mês de Abril</t>
  </si>
  <si>
    <t>Mês de Maio</t>
  </si>
  <si>
    <t>depositado</t>
  </si>
  <si>
    <t xml:space="preserve">saldo </t>
  </si>
  <si>
    <t>Mês de Junho</t>
  </si>
  <si>
    <t>Repassado</t>
  </si>
  <si>
    <t>haver Com Legisl.</t>
  </si>
  <si>
    <t>Mês de Julho</t>
  </si>
  <si>
    <t>05/07/201</t>
  </si>
  <si>
    <t>Mês de Agosto</t>
  </si>
  <si>
    <t>Mês de Setembro</t>
  </si>
  <si>
    <t>Mês de Outubro</t>
  </si>
  <si>
    <t>Mês de Novembro</t>
  </si>
  <si>
    <t>VALORES REPASSADOS Á CÂMARA MUNICIPAL DE VEREADORES</t>
  </si>
  <si>
    <t>CONTABILIDADE E PAGADORIA</t>
  </si>
  <si>
    <t>Mês de Dezembro</t>
  </si>
  <si>
    <t>Repasse</t>
  </si>
  <si>
    <t>Convocação</t>
  </si>
  <si>
    <t>Devolução</t>
  </si>
  <si>
    <t>TOTAL</t>
  </si>
  <si>
    <t>Empenhado</t>
  </si>
  <si>
    <t>Total</t>
  </si>
  <si>
    <t>dep</t>
  </si>
  <si>
    <t>UVERGS</t>
  </si>
  <si>
    <t>DEPOSITO</t>
  </si>
  <si>
    <t>20/062012</t>
  </si>
  <si>
    <t>repasado</t>
  </si>
  <si>
    <t>deposito</t>
  </si>
  <si>
    <t>Total Déb Legisl.</t>
  </si>
  <si>
    <t>DEPOSITADO</t>
  </si>
  <si>
    <t>[</t>
  </si>
  <si>
    <t>mateada</t>
  </si>
  <si>
    <t>depóstitado</t>
  </si>
  <si>
    <t>MATEADA</t>
  </si>
  <si>
    <t>DEBTO</t>
  </si>
  <si>
    <t>MÊS 12</t>
  </si>
  <si>
    <t>ORÇAMENTO</t>
  </si>
  <si>
    <t>EFETIVADO</t>
  </si>
  <si>
    <t xml:space="preserve">Devolução </t>
  </si>
  <si>
    <t>Saldo de verba</t>
  </si>
  <si>
    <t xml:space="preserve">CONTABILIDADE </t>
  </si>
  <si>
    <t>depositado.</t>
  </si>
  <si>
    <t>Uvergs</t>
  </si>
  <si>
    <t>devolução</t>
  </si>
  <si>
    <t xml:space="preserve">REPASSE </t>
  </si>
  <si>
    <t>UVEGS</t>
  </si>
  <si>
    <t>REPASSE</t>
  </si>
  <si>
    <t>DEVOLUÇÃO</t>
  </si>
  <si>
    <t>repasse</t>
  </si>
  <si>
    <t>uvrgs</t>
  </si>
  <si>
    <t>dep em cc</t>
  </si>
  <si>
    <t xml:space="preserve">devoluçao </t>
  </si>
  <si>
    <t>uverrgs</t>
  </si>
  <si>
    <t>dep em ccc</t>
  </si>
  <si>
    <t>depositp,</t>
  </si>
  <si>
    <t>adin dezembro</t>
  </si>
  <si>
    <t>CICREDI</t>
  </si>
  <si>
    <t>uvegd</t>
  </si>
  <si>
    <t>depsoitado</t>
  </si>
  <si>
    <t>devoluçao</t>
  </si>
  <si>
    <t>devoluçap</t>
  </si>
  <si>
    <t>deposito amais</t>
  </si>
  <si>
    <t>PREVISÃO DE REPASSE</t>
  </si>
  <si>
    <t>REPASSE RECEBIDO</t>
  </si>
  <si>
    <t>REPASSADO</t>
  </si>
  <si>
    <t>PREVISÃOD E REPASSE MENSAL</t>
  </si>
  <si>
    <t>SALDO PARA DESCONTO JAN/2025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</si>
</sst>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$ &quot;* #,##0.00_);_(&quot;R$ &quot;* \(#,##0.00\);_(&quot;R$ &quot;* &quot;-&quot;??_);_(@_)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164" fontId="0" fillId="0" borderId="0" xfId="1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1" applyFont="1" applyBorder="1"/>
    <xf numFmtId="14" fontId="0" fillId="0" borderId="1" xfId="0" applyNumberFormat="1" applyBorder="1"/>
    <xf numFmtId="17" fontId="0" fillId="0" borderId="1" xfId="0" applyNumberFormat="1" applyBorder="1"/>
    <xf numFmtId="164" fontId="0" fillId="0" borderId="1" xfId="0" applyNumberFormat="1" applyBorder="1"/>
    <xf numFmtId="4" fontId="0" fillId="0" borderId="1" xfId="0" applyNumberFormat="1" applyBorder="1"/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164" fontId="2" fillId="3" borderId="1" xfId="1" applyFont="1" applyFill="1" applyBorder="1"/>
    <xf numFmtId="164" fontId="2" fillId="4" borderId="1" xfId="1" applyFont="1" applyFill="1" applyBorder="1"/>
    <xf numFmtId="164" fontId="2" fillId="2" borderId="1" xfId="1" applyFont="1" applyFill="1" applyBorder="1"/>
    <xf numFmtId="17" fontId="2" fillId="0" borderId="1" xfId="0" applyNumberFormat="1" applyFont="1" applyBorder="1"/>
    <xf numFmtId="164" fontId="2" fillId="0" borderId="1" xfId="0" applyNumberFormat="1" applyFont="1" applyBorder="1"/>
    <xf numFmtId="164" fontId="2" fillId="7" borderId="1" xfId="1" applyFont="1" applyFill="1" applyBorder="1"/>
    <xf numFmtId="0" fontId="2" fillId="7" borderId="1" xfId="0" applyFont="1" applyFill="1" applyBorder="1"/>
    <xf numFmtId="164" fontId="2" fillId="7" borderId="3" xfId="0" applyNumberFormat="1" applyFont="1" applyFill="1" applyBorder="1"/>
    <xf numFmtId="164" fontId="2" fillId="0" borderId="1" xfId="1" applyFont="1" applyBorder="1"/>
    <xf numFmtId="14" fontId="0" fillId="0" borderId="1" xfId="1" applyNumberFormat="1" applyFont="1" applyBorder="1"/>
    <xf numFmtId="17" fontId="0" fillId="0" borderId="1" xfId="1" applyNumberFormat="1" applyFont="1" applyBorder="1"/>
    <xf numFmtId="14" fontId="2" fillId="0" borderId="1" xfId="0" applyNumberFormat="1" applyFont="1" applyBorder="1"/>
    <xf numFmtId="0" fontId="2" fillId="0" borderId="1" xfId="0" applyFont="1" applyBorder="1"/>
    <xf numFmtId="164" fontId="2" fillId="4" borderId="1" xfId="0" applyNumberFormat="1" applyFont="1" applyFill="1" applyBorder="1"/>
    <xf numFmtId="164" fontId="2" fillId="3" borderId="1" xfId="0" applyNumberFormat="1" applyFont="1" applyFill="1" applyBorder="1"/>
    <xf numFmtId="0" fontId="2" fillId="0" borderId="0" xfId="0" applyFont="1"/>
    <xf numFmtId="164" fontId="0" fillId="0" borderId="1" xfId="1" applyFont="1" applyFill="1" applyBorder="1"/>
    <xf numFmtId="164" fontId="0" fillId="0" borderId="2" xfId="0" applyNumberFormat="1" applyBorder="1"/>
    <xf numFmtId="164" fontId="2" fillId="0" borderId="2" xfId="0" applyNumberFormat="1" applyFont="1" applyBorder="1"/>
    <xf numFmtId="0" fontId="0" fillId="0" borderId="2" xfId="0" applyBorder="1"/>
    <xf numFmtId="0" fontId="2" fillId="7" borderId="2" xfId="0" applyFont="1" applyFill="1" applyBorder="1"/>
    <xf numFmtId="14" fontId="2" fillId="7" borderId="2" xfId="0" applyNumberFormat="1" applyFont="1" applyFill="1" applyBorder="1"/>
    <xf numFmtId="164" fontId="0" fillId="0" borderId="5" xfId="1" applyFont="1" applyFill="1" applyBorder="1"/>
    <xf numFmtId="164" fontId="0" fillId="8" borderId="1" xfId="0" applyNumberFormat="1" applyFont="1" applyFill="1" applyBorder="1"/>
    <xf numFmtId="14" fontId="0" fillId="0" borderId="0" xfId="0" applyNumberFormat="1"/>
    <xf numFmtId="4" fontId="0" fillId="0" borderId="0" xfId="0" applyNumberFormat="1"/>
    <xf numFmtId="17" fontId="2" fillId="0" borderId="1" xfId="1" applyNumberFormat="1" applyFont="1" applyBorder="1"/>
    <xf numFmtId="164" fontId="2" fillId="0" borderId="2" xfId="1" applyFont="1" applyBorder="1"/>
    <xf numFmtId="165" fontId="0" fillId="0" borderId="0" xfId="2" applyNumberFormat="1" applyFont="1"/>
    <xf numFmtId="164" fontId="1" fillId="0" borderId="1" xfId="1" applyFont="1" applyFill="1" applyBorder="1"/>
    <xf numFmtId="14" fontId="0" fillId="0" borderId="1" xfId="0" applyNumberFormat="1" applyFont="1" applyFill="1" applyBorder="1"/>
    <xf numFmtId="0" fontId="0" fillId="0" borderId="1" xfId="0" applyFont="1" applyFill="1" applyBorder="1"/>
    <xf numFmtId="164" fontId="0" fillId="0" borderId="0" xfId="1" applyNumberFormat="1" applyFont="1"/>
    <xf numFmtId="164" fontId="4" fillId="9" borderId="1" xfId="0" applyNumberFormat="1" applyFont="1" applyFill="1" applyBorder="1"/>
    <xf numFmtId="164" fontId="4" fillId="9" borderId="1" xfId="1" applyFont="1" applyFill="1" applyBorder="1"/>
    <xf numFmtId="14" fontId="4" fillId="9" borderId="1" xfId="0" applyNumberFormat="1" applyFont="1" applyFill="1" applyBorder="1"/>
    <xf numFmtId="164" fontId="2" fillId="9" borderId="1" xfId="0" applyNumberFormat="1" applyFont="1" applyFill="1" applyBorder="1"/>
    <xf numFmtId="164" fontId="2" fillId="9" borderId="1" xfId="1" applyFont="1" applyFill="1" applyBorder="1"/>
    <xf numFmtId="14" fontId="2" fillId="9" borderId="1" xfId="0" applyNumberFormat="1" applyFont="1" applyFill="1" applyBorder="1"/>
    <xf numFmtId="164" fontId="2" fillId="9" borderId="0" xfId="1" applyFont="1" applyFill="1"/>
    <xf numFmtId="164" fontId="2" fillId="10" borderId="0" xfId="1" applyFont="1" applyFill="1"/>
    <xf numFmtId="14" fontId="2" fillId="0" borderId="4" xfId="0" applyNumberFormat="1" applyFont="1" applyBorder="1"/>
    <xf numFmtId="14" fontId="2" fillId="0" borderId="3" xfId="0" applyNumberFormat="1" applyFont="1" applyBorder="1"/>
    <xf numFmtId="164" fontId="2" fillId="9" borderId="2" xfId="1" applyFont="1" applyFill="1" applyBorder="1"/>
    <xf numFmtId="164" fontId="2" fillId="9" borderId="2" xfId="0" applyNumberFormat="1" applyFont="1" applyFill="1" applyBorder="1"/>
    <xf numFmtId="14" fontId="0" fillId="0" borderId="5" xfId="0" applyNumberFormat="1" applyFill="1" applyBorder="1"/>
    <xf numFmtId="14" fontId="2" fillId="9" borderId="1" xfId="1" applyNumberFormat="1" applyFont="1" applyFill="1" applyBorder="1"/>
    <xf numFmtId="164" fontId="2" fillId="0" borderId="0" xfId="0" applyNumberFormat="1" applyFont="1"/>
    <xf numFmtId="164" fontId="2" fillId="0" borderId="0" xfId="1" applyNumberFormat="1" applyFont="1"/>
    <xf numFmtId="0" fontId="2" fillId="5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164" fontId="2" fillId="5" borderId="1" xfId="1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opLeftCell="A7" workbookViewId="0">
      <selection activeCell="D16" sqref="D16:E21"/>
    </sheetView>
  </sheetViews>
  <sheetFormatPr defaultRowHeight="15" x14ac:dyDescent="0.25"/>
  <cols>
    <col min="1" max="1" width="13.85546875" customWidth="1"/>
    <col min="2" max="2" width="13.28515625" bestFit="1" customWidth="1"/>
    <col min="3" max="3" width="19.7109375" customWidth="1"/>
    <col min="4" max="4" width="14.28515625" bestFit="1" customWidth="1"/>
    <col min="5" max="5" width="16.7109375" bestFit="1" customWidth="1"/>
    <col min="6" max="6" width="16.5703125" bestFit="1" customWidth="1"/>
    <col min="7" max="7" width="14.28515625" bestFit="1" customWidth="1"/>
    <col min="8" max="8" width="14" bestFit="1" customWidth="1"/>
    <col min="9" max="9" width="15.7109375" bestFit="1" customWidth="1"/>
  </cols>
  <sheetData>
    <row r="1" spans="1:8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8" x14ac:dyDescent="0.25">
      <c r="A2" s="27" t="s">
        <v>32</v>
      </c>
      <c r="B2" s="27"/>
      <c r="C2" s="27"/>
    </row>
    <row r="3" spans="1:8" x14ac:dyDescent="0.25">
      <c r="A3" s="10" t="s">
        <v>16</v>
      </c>
      <c r="B3" s="10"/>
      <c r="C3" s="11" t="s">
        <v>11</v>
      </c>
      <c r="G3" s="2"/>
      <c r="H3" s="2"/>
    </row>
    <row r="4" spans="1:8" x14ac:dyDescent="0.25">
      <c r="A4" s="9">
        <v>468000</v>
      </c>
      <c r="B4" s="8">
        <f>21000+A20</f>
        <v>25492.94</v>
      </c>
      <c r="C4" s="8">
        <f>A4+B4</f>
        <v>493492.94</v>
      </c>
      <c r="G4" s="2"/>
      <c r="H4" s="2"/>
    </row>
    <row r="5" spans="1:8" x14ac:dyDescent="0.25">
      <c r="A5" s="8">
        <f>A31</f>
        <v>37092.06</v>
      </c>
      <c r="B5" s="7">
        <v>40544</v>
      </c>
      <c r="C5" s="8">
        <f>A32</f>
        <v>-1907.9400000000023</v>
      </c>
      <c r="D5" s="2"/>
      <c r="G5" s="2"/>
      <c r="H5" s="2"/>
    </row>
    <row r="6" spans="1:8" x14ac:dyDescent="0.25">
      <c r="A6" s="8">
        <f>D30</f>
        <v>35585</v>
      </c>
      <c r="B6" s="7">
        <v>40575</v>
      </c>
      <c r="C6" s="8">
        <f>D31</f>
        <v>-3415</v>
      </c>
      <c r="D6" s="2"/>
      <c r="G6" s="2"/>
      <c r="H6" s="2"/>
    </row>
    <row r="7" spans="1:8" x14ac:dyDescent="0.25">
      <c r="A7" s="8">
        <f>G29</f>
        <v>35585</v>
      </c>
      <c r="B7" s="7">
        <v>40603</v>
      </c>
      <c r="C7" s="8">
        <f>G30</f>
        <v>-3415</v>
      </c>
      <c r="D7" s="2"/>
    </row>
    <row r="8" spans="1:8" x14ac:dyDescent="0.25">
      <c r="A8" s="8">
        <f>A40</f>
        <v>35585</v>
      </c>
      <c r="B8" s="7">
        <v>40634</v>
      </c>
      <c r="C8" s="8">
        <f>A41</f>
        <v>-3415</v>
      </c>
    </row>
    <row r="9" spans="1:8" x14ac:dyDescent="0.25">
      <c r="A9" s="8">
        <f>D40</f>
        <v>37599.64</v>
      </c>
      <c r="B9" s="7">
        <v>40664</v>
      </c>
      <c r="C9" s="8">
        <f>D41</f>
        <v>-1400.3600000000006</v>
      </c>
    </row>
    <row r="10" spans="1:8" x14ac:dyDescent="0.25">
      <c r="A10" s="8">
        <f>G40</f>
        <v>41685.24</v>
      </c>
      <c r="B10" s="7">
        <v>40695</v>
      </c>
      <c r="C10" s="8">
        <f>G41</f>
        <v>2685.239999999998</v>
      </c>
    </row>
    <row r="11" spans="1:8" x14ac:dyDescent="0.25">
      <c r="A11" s="8">
        <f>A48</f>
        <v>35585</v>
      </c>
      <c r="B11" s="7">
        <v>40725</v>
      </c>
      <c r="C11" s="8">
        <f>A49</f>
        <v>-3415</v>
      </c>
    </row>
    <row r="12" spans="1:8" x14ac:dyDescent="0.25">
      <c r="A12" s="8">
        <f>D48</f>
        <v>39585</v>
      </c>
      <c r="B12" s="7">
        <v>40756</v>
      </c>
      <c r="C12" s="8">
        <f>D49</f>
        <v>585</v>
      </c>
    </row>
    <row r="13" spans="1:8" x14ac:dyDescent="0.25">
      <c r="A13" s="8">
        <f>G48</f>
        <v>30585</v>
      </c>
      <c r="B13" s="7">
        <v>40787</v>
      </c>
      <c r="C13" s="8">
        <f>G49</f>
        <v>-8415</v>
      </c>
    </row>
    <row r="14" spans="1:8" x14ac:dyDescent="0.25">
      <c r="A14" s="8">
        <f>A56</f>
        <v>43585</v>
      </c>
      <c r="B14" s="7">
        <v>40817</v>
      </c>
      <c r="C14" s="5">
        <f>A57</f>
        <v>4585</v>
      </c>
      <c r="G14" s="2"/>
    </row>
    <row r="15" spans="1:8" x14ac:dyDescent="0.25">
      <c r="A15" s="8">
        <f>D56</f>
        <v>35585</v>
      </c>
      <c r="B15" s="7">
        <v>40848</v>
      </c>
      <c r="C15" s="8">
        <f>D57</f>
        <v>-3415</v>
      </c>
      <c r="G15" s="2"/>
    </row>
    <row r="16" spans="1:8" x14ac:dyDescent="0.25">
      <c r="A16" s="5">
        <f>G56</f>
        <v>60585</v>
      </c>
      <c r="B16" s="7">
        <v>40878</v>
      </c>
      <c r="C16" s="29">
        <f>G57</f>
        <v>21585</v>
      </c>
      <c r="D16" s="24" t="s">
        <v>34</v>
      </c>
      <c r="E16" s="16">
        <v>468641.94</v>
      </c>
    </row>
    <row r="17" spans="1:9" x14ac:dyDescent="0.25">
      <c r="A17" s="8">
        <f>C4-A5-A6-A7-A8-A9-A10-A11-A12-A13-A14-A15-A16-A20</f>
        <v>20358.060000000001</v>
      </c>
      <c r="B17" s="15" t="s">
        <v>17</v>
      </c>
      <c r="C17" s="30">
        <f>C5+C6+C7+C8+C9+C10+C11+C12+C13+C14+C15+C16</f>
        <v>641.93999999999505</v>
      </c>
      <c r="D17" s="24" t="s">
        <v>35</v>
      </c>
      <c r="E17" s="16">
        <f>A20</f>
        <v>4492.9399999999996</v>
      </c>
    </row>
    <row r="18" spans="1:9" x14ac:dyDescent="0.25">
      <c r="A18" s="8">
        <f>A9+A8+A7+A6+A5+A10+A11+A12+A13+A14+A15+A16</f>
        <v>468641.94</v>
      </c>
      <c r="B18" s="24" t="s">
        <v>23</v>
      </c>
      <c r="C18" s="31"/>
      <c r="D18" s="24" t="s">
        <v>36</v>
      </c>
      <c r="E18" s="16">
        <v>27.94</v>
      </c>
    </row>
    <row r="19" spans="1:9" x14ac:dyDescent="0.25">
      <c r="A19" s="2"/>
      <c r="D19" s="24" t="s">
        <v>37</v>
      </c>
      <c r="E19" s="16">
        <f>E16+E17-E18</f>
        <v>473106.94</v>
      </c>
    </row>
    <row r="20" spans="1:9" x14ac:dyDescent="0.25">
      <c r="A20" s="17">
        <v>4492.9399999999996</v>
      </c>
      <c r="B20" s="18" t="s">
        <v>5</v>
      </c>
      <c r="C20" s="32" t="s">
        <v>12</v>
      </c>
      <c r="D20" s="24" t="s">
        <v>39</v>
      </c>
      <c r="E20" s="24"/>
    </row>
    <row r="21" spans="1:9" x14ac:dyDescent="0.25">
      <c r="A21" s="17">
        <v>5000</v>
      </c>
      <c r="B21" s="18" t="s">
        <v>10</v>
      </c>
      <c r="C21" s="33">
        <v>40569</v>
      </c>
      <c r="D21" s="24" t="s">
        <v>38</v>
      </c>
      <c r="E21" s="20">
        <v>473106.94</v>
      </c>
    </row>
    <row r="22" spans="1:9" x14ac:dyDescent="0.25">
      <c r="A22" s="19">
        <f>5000-A20</f>
        <v>507.0600000000004</v>
      </c>
      <c r="B22" s="18" t="s">
        <v>13</v>
      </c>
      <c r="C22" s="18"/>
    </row>
    <row r="23" spans="1:9" x14ac:dyDescent="0.25">
      <c r="D23" s="2"/>
    </row>
    <row r="24" spans="1:9" x14ac:dyDescent="0.25">
      <c r="A24" s="61" t="s">
        <v>0</v>
      </c>
      <c r="B24" s="61"/>
      <c r="C24" s="61"/>
      <c r="D24" s="66" t="s">
        <v>1</v>
      </c>
      <c r="E24" s="66"/>
      <c r="F24" s="66"/>
      <c r="G24" s="63" t="s">
        <v>8</v>
      </c>
      <c r="H24" s="64"/>
      <c r="I24" s="65"/>
    </row>
    <row r="25" spans="1:9" x14ac:dyDescent="0.25">
      <c r="A25" s="14">
        <v>39000</v>
      </c>
      <c r="B25" s="4" t="s">
        <v>2</v>
      </c>
      <c r="C25" s="4"/>
      <c r="D25" s="14">
        <v>39000</v>
      </c>
      <c r="E25" s="4" t="s">
        <v>7</v>
      </c>
      <c r="F25" s="4"/>
      <c r="G25" s="14">
        <v>39000</v>
      </c>
      <c r="H25" s="4" t="s">
        <v>7</v>
      </c>
      <c r="I25" s="20"/>
    </row>
    <row r="26" spans="1:9" x14ac:dyDescent="0.25">
      <c r="A26" s="5">
        <v>8000</v>
      </c>
      <c r="B26" s="6">
        <v>40554</v>
      </c>
      <c r="C26" s="6" t="s">
        <v>3</v>
      </c>
      <c r="D26" s="5">
        <v>585</v>
      </c>
      <c r="E26" s="6">
        <v>40581</v>
      </c>
      <c r="F26" s="4" t="s">
        <v>4</v>
      </c>
      <c r="G26" s="5">
        <v>585</v>
      </c>
      <c r="H26" s="21">
        <v>40603</v>
      </c>
      <c r="I26" s="5" t="s">
        <v>4</v>
      </c>
    </row>
    <row r="27" spans="1:9" x14ac:dyDescent="0.25">
      <c r="A27" s="5">
        <v>25000</v>
      </c>
      <c r="B27" s="6">
        <v>40564</v>
      </c>
      <c r="C27" s="6" t="s">
        <v>3</v>
      </c>
      <c r="D27" s="5">
        <v>35000</v>
      </c>
      <c r="E27" s="6">
        <v>40588</v>
      </c>
      <c r="F27" s="4" t="s">
        <v>3</v>
      </c>
      <c r="G27" s="5">
        <v>35000</v>
      </c>
      <c r="H27" s="21">
        <v>40623</v>
      </c>
      <c r="I27" s="5" t="s">
        <v>3</v>
      </c>
    </row>
    <row r="28" spans="1:9" x14ac:dyDescent="0.25">
      <c r="A28" s="5">
        <v>507.06</v>
      </c>
      <c r="B28" s="6">
        <v>40569</v>
      </c>
      <c r="C28" s="6" t="s">
        <v>9</v>
      </c>
      <c r="D28" s="5"/>
      <c r="E28" s="4"/>
      <c r="F28" s="4"/>
      <c r="G28" s="5"/>
      <c r="H28" s="5"/>
      <c r="I28" s="5"/>
    </row>
    <row r="29" spans="1:9" x14ac:dyDescent="0.25">
      <c r="A29" s="5">
        <f>3000</f>
        <v>3000</v>
      </c>
      <c r="B29" s="6">
        <v>40583</v>
      </c>
      <c r="C29" s="6" t="s">
        <v>3</v>
      </c>
      <c r="D29" s="5"/>
      <c r="E29" s="4"/>
      <c r="F29" s="4"/>
      <c r="G29" s="13">
        <f>G26+G27</f>
        <v>35585</v>
      </c>
      <c r="H29" s="22">
        <v>40603</v>
      </c>
      <c r="I29" s="5" t="s">
        <v>6</v>
      </c>
    </row>
    <row r="30" spans="1:9" x14ac:dyDescent="0.25">
      <c r="A30" s="5">
        <v>585</v>
      </c>
      <c r="B30" s="6">
        <v>40581</v>
      </c>
      <c r="C30" s="6" t="s">
        <v>4</v>
      </c>
      <c r="D30" s="13">
        <f>D26+D27</f>
        <v>35585</v>
      </c>
      <c r="E30" s="7">
        <v>40575</v>
      </c>
      <c r="F30" s="4" t="s">
        <v>6</v>
      </c>
      <c r="G30" s="12">
        <f>G29-G25</f>
        <v>-3415</v>
      </c>
      <c r="H30" s="5" t="s">
        <v>14</v>
      </c>
      <c r="I30" s="23" t="s">
        <v>15</v>
      </c>
    </row>
    <row r="31" spans="1:9" x14ac:dyDescent="0.25">
      <c r="A31" s="13">
        <f>A26+A27+A28+A29+A30</f>
        <v>37092.06</v>
      </c>
      <c r="B31" s="7">
        <v>40544</v>
      </c>
      <c r="C31" s="6" t="s">
        <v>6</v>
      </c>
      <c r="D31" s="12">
        <f>D30-D25</f>
        <v>-3415</v>
      </c>
      <c r="E31" s="4" t="s">
        <v>14</v>
      </c>
      <c r="F31" s="23" t="s">
        <v>15</v>
      </c>
    </row>
    <row r="32" spans="1:9" x14ac:dyDescent="0.25">
      <c r="A32" s="12">
        <f>A31-A25</f>
        <v>-1907.9400000000023</v>
      </c>
      <c r="B32" s="8" t="s">
        <v>14</v>
      </c>
      <c r="C32" s="23" t="s">
        <v>15</v>
      </c>
    </row>
    <row r="33" spans="1:9" x14ac:dyDescent="0.25">
      <c r="A33" s="1"/>
      <c r="B33" s="1"/>
      <c r="C33" s="1"/>
    </row>
    <row r="34" spans="1:9" x14ac:dyDescent="0.25">
      <c r="A34" s="1"/>
      <c r="B34" s="1"/>
      <c r="C34" s="1"/>
    </row>
    <row r="35" spans="1:9" x14ac:dyDescent="0.25">
      <c r="A35" s="61" t="s">
        <v>18</v>
      </c>
      <c r="B35" s="61"/>
      <c r="C35" s="61"/>
      <c r="D35" s="61" t="s">
        <v>19</v>
      </c>
      <c r="E35" s="61"/>
      <c r="F35" s="61"/>
      <c r="G35" s="61" t="s">
        <v>22</v>
      </c>
      <c r="H35" s="61"/>
      <c r="I35" s="61"/>
    </row>
    <row r="36" spans="1:9" x14ac:dyDescent="0.25">
      <c r="A36" s="14">
        <v>39000</v>
      </c>
      <c r="B36" s="4" t="s">
        <v>7</v>
      </c>
      <c r="C36" s="4"/>
      <c r="D36" s="14">
        <v>39000</v>
      </c>
      <c r="E36" s="4" t="s">
        <v>7</v>
      </c>
      <c r="F36" s="4"/>
      <c r="G36" s="14">
        <v>39000</v>
      </c>
      <c r="H36" s="4" t="s">
        <v>7</v>
      </c>
      <c r="I36" s="4"/>
    </row>
    <row r="37" spans="1:9" x14ac:dyDescent="0.25">
      <c r="A37" s="5">
        <v>585</v>
      </c>
      <c r="B37" s="6">
        <v>40638</v>
      </c>
      <c r="C37" s="4" t="s">
        <v>4</v>
      </c>
      <c r="D37" s="5">
        <v>585</v>
      </c>
      <c r="E37" s="6">
        <v>40665</v>
      </c>
      <c r="F37" s="4" t="s">
        <v>4</v>
      </c>
      <c r="G37" s="5">
        <v>585</v>
      </c>
      <c r="H37" s="6">
        <v>40701</v>
      </c>
      <c r="I37" s="4" t="s">
        <v>4</v>
      </c>
    </row>
    <row r="38" spans="1:9" x14ac:dyDescent="0.25">
      <c r="A38" s="5">
        <v>35000</v>
      </c>
      <c r="B38" s="6">
        <v>40653</v>
      </c>
      <c r="C38" s="5" t="s">
        <v>3</v>
      </c>
      <c r="D38" s="5">
        <v>2014.64</v>
      </c>
      <c r="E38" s="6">
        <v>40667</v>
      </c>
      <c r="F38" s="4" t="s">
        <v>20</v>
      </c>
      <c r="G38" s="5">
        <v>1100.24</v>
      </c>
      <c r="H38" s="6">
        <v>40703</v>
      </c>
      <c r="I38" s="4" t="s">
        <v>20</v>
      </c>
    </row>
    <row r="39" spans="1:9" x14ac:dyDescent="0.25">
      <c r="A39" s="24"/>
      <c r="B39" s="4"/>
      <c r="C39" s="4"/>
      <c r="D39" s="5">
        <v>35000</v>
      </c>
      <c r="E39" s="6">
        <v>40683</v>
      </c>
      <c r="F39" s="4" t="s">
        <v>20</v>
      </c>
      <c r="G39" s="5">
        <v>40000</v>
      </c>
      <c r="H39" s="6">
        <v>40714</v>
      </c>
      <c r="I39" s="4" t="s">
        <v>20</v>
      </c>
    </row>
    <row r="40" spans="1:9" x14ac:dyDescent="0.25">
      <c r="A40" s="25">
        <f>A37+A38</f>
        <v>35585</v>
      </c>
      <c r="B40" s="7">
        <v>40634</v>
      </c>
      <c r="C40" s="4" t="s">
        <v>6</v>
      </c>
      <c r="D40" s="25">
        <f>D37+D38+D39</f>
        <v>37599.64</v>
      </c>
      <c r="E40" s="7">
        <v>40664</v>
      </c>
      <c r="F40" s="4" t="s">
        <v>6</v>
      </c>
      <c r="G40" s="25">
        <f>G39+G38+G37</f>
        <v>41685.24</v>
      </c>
      <c r="H40" s="7">
        <v>40695</v>
      </c>
      <c r="I40" s="4" t="s">
        <v>6</v>
      </c>
    </row>
    <row r="41" spans="1:9" x14ac:dyDescent="0.25">
      <c r="A41" s="26">
        <f>A40-A36</f>
        <v>-3415</v>
      </c>
      <c r="B41" s="4" t="s">
        <v>14</v>
      </c>
      <c r="C41" s="23" t="s">
        <v>15</v>
      </c>
      <c r="D41" s="26">
        <f>D40-D36</f>
        <v>-1400.3600000000006</v>
      </c>
      <c r="E41" s="4" t="s">
        <v>21</v>
      </c>
      <c r="F41" s="23" t="s">
        <v>15</v>
      </c>
      <c r="G41" s="26">
        <f>G40-G36</f>
        <v>2685.239999999998</v>
      </c>
      <c r="H41" s="4" t="s">
        <v>21</v>
      </c>
      <c r="I41" s="23" t="s">
        <v>24</v>
      </c>
    </row>
    <row r="43" spans="1:9" x14ac:dyDescent="0.25">
      <c r="A43" s="61" t="s">
        <v>25</v>
      </c>
      <c r="B43" s="61"/>
      <c r="C43" s="61"/>
      <c r="D43" s="61" t="s">
        <v>27</v>
      </c>
      <c r="E43" s="61"/>
      <c r="F43" s="61"/>
      <c r="G43" s="61" t="s">
        <v>28</v>
      </c>
      <c r="H43" s="61"/>
      <c r="I43" s="61"/>
    </row>
    <row r="44" spans="1:9" x14ac:dyDescent="0.25">
      <c r="A44" s="14">
        <v>39000</v>
      </c>
      <c r="B44" s="4" t="s">
        <v>7</v>
      </c>
      <c r="C44" s="4"/>
      <c r="D44" s="14">
        <v>39000</v>
      </c>
      <c r="E44" s="4" t="s">
        <v>7</v>
      </c>
      <c r="F44" s="4"/>
      <c r="G44" s="14">
        <v>39000</v>
      </c>
      <c r="H44" s="4" t="s">
        <v>7</v>
      </c>
      <c r="I44" s="4"/>
    </row>
    <row r="45" spans="1:9" x14ac:dyDescent="0.25">
      <c r="A45" s="5">
        <v>585</v>
      </c>
      <c r="B45" s="6" t="s">
        <v>26</v>
      </c>
      <c r="C45" s="4" t="s">
        <v>4</v>
      </c>
      <c r="D45" s="5">
        <v>585</v>
      </c>
      <c r="E45" s="6">
        <v>40757</v>
      </c>
      <c r="F45" s="4" t="s">
        <v>4</v>
      </c>
      <c r="G45" s="5">
        <v>585</v>
      </c>
      <c r="H45" s="6">
        <v>40799</v>
      </c>
      <c r="I45" s="4" t="s">
        <v>4</v>
      </c>
    </row>
    <row r="46" spans="1:9" x14ac:dyDescent="0.25">
      <c r="A46" s="5">
        <v>35000</v>
      </c>
      <c r="B46" s="6">
        <v>40744</v>
      </c>
      <c r="C46" s="4" t="s">
        <v>20</v>
      </c>
      <c r="D46" s="5">
        <v>39000</v>
      </c>
      <c r="E46" s="6">
        <v>40771</v>
      </c>
      <c r="F46" s="4" t="s">
        <v>20</v>
      </c>
      <c r="G46" s="5">
        <v>30000</v>
      </c>
      <c r="H46" s="6">
        <v>40807</v>
      </c>
      <c r="I46" s="4" t="s">
        <v>20</v>
      </c>
    </row>
    <row r="47" spans="1:9" x14ac:dyDescent="0.25">
      <c r="A47" s="5"/>
      <c r="B47" s="6"/>
      <c r="C47" s="4" t="s">
        <v>20</v>
      </c>
      <c r="D47" s="5"/>
      <c r="E47" s="6"/>
      <c r="F47" s="4" t="s">
        <v>20</v>
      </c>
      <c r="G47" s="5"/>
      <c r="H47" s="6"/>
      <c r="I47" s="4" t="s">
        <v>20</v>
      </c>
    </row>
    <row r="48" spans="1:9" x14ac:dyDescent="0.25">
      <c r="A48" s="25">
        <f>A47+A46+A45</f>
        <v>35585</v>
      </c>
      <c r="B48" s="7">
        <v>40725</v>
      </c>
      <c r="C48" s="4" t="s">
        <v>6</v>
      </c>
      <c r="D48" s="25">
        <f>D46+D47+D45</f>
        <v>39585</v>
      </c>
      <c r="E48" s="7"/>
      <c r="F48" s="4" t="s">
        <v>6</v>
      </c>
      <c r="G48" s="25">
        <f>G46+G45</f>
        <v>30585</v>
      </c>
      <c r="H48" s="7"/>
      <c r="I48" s="4" t="s">
        <v>6</v>
      </c>
    </row>
    <row r="49" spans="1:9" x14ac:dyDescent="0.25">
      <c r="A49" s="26">
        <f>A48-A44</f>
        <v>-3415</v>
      </c>
      <c r="B49" s="4" t="s">
        <v>21</v>
      </c>
      <c r="C49" s="23" t="s">
        <v>24</v>
      </c>
      <c r="D49" s="26">
        <f>D48-D44</f>
        <v>585</v>
      </c>
      <c r="E49" s="4" t="s">
        <v>21</v>
      </c>
      <c r="F49" s="23" t="s">
        <v>24</v>
      </c>
      <c r="G49" s="26">
        <f>G48-G44</f>
        <v>-8415</v>
      </c>
      <c r="H49" s="4" t="s">
        <v>21</v>
      </c>
      <c r="I49" s="23" t="s">
        <v>24</v>
      </c>
    </row>
    <row r="51" spans="1:9" x14ac:dyDescent="0.25">
      <c r="A51" s="61" t="s">
        <v>29</v>
      </c>
      <c r="B51" s="61"/>
      <c r="C51" s="61"/>
      <c r="D51" s="61" t="s">
        <v>30</v>
      </c>
      <c r="E51" s="61"/>
      <c r="F51" s="61"/>
      <c r="G51" s="61" t="s">
        <v>33</v>
      </c>
      <c r="H51" s="61"/>
      <c r="I51" s="61"/>
    </row>
    <row r="52" spans="1:9" x14ac:dyDescent="0.25">
      <c r="A52" s="14">
        <v>39000</v>
      </c>
      <c r="B52" s="4" t="s">
        <v>7</v>
      </c>
      <c r="C52" s="4"/>
      <c r="D52" s="14">
        <v>39000</v>
      </c>
      <c r="E52" s="4" t="s">
        <v>7</v>
      </c>
      <c r="F52" s="4"/>
      <c r="G52" s="14">
        <v>39000</v>
      </c>
      <c r="H52" s="4" t="s">
        <v>7</v>
      </c>
      <c r="I52" s="4"/>
    </row>
    <row r="53" spans="1:9" x14ac:dyDescent="0.25">
      <c r="A53" s="5">
        <v>585</v>
      </c>
      <c r="B53" s="6">
        <v>40820</v>
      </c>
      <c r="C53" s="4" t="s">
        <v>4</v>
      </c>
      <c r="D53" s="5">
        <v>585</v>
      </c>
      <c r="E53" s="6">
        <v>40848</v>
      </c>
      <c r="F53" s="4" t="s">
        <v>4</v>
      </c>
      <c r="G53" s="5">
        <v>585</v>
      </c>
      <c r="H53" s="6">
        <v>40883</v>
      </c>
      <c r="I53" s="4" t="s">
        <v>4</v>
      </c>
    </row>
    <row r="54" spans="1:9" x14ac:dyDescent="0.25">
      <c r="A54" s="5">
        <v>4000</v>
      </c>
      <c r="B54" s="6">
        <v>40830</v>
      </c>
      <c r="C54" s="4" t="s">
        <v>20</v>
      </c>
      <c r="D54" s="5">
        <v>35000</v>
      </c>
      <c r="E54" s="6">
        <v>40868</v>
      </c>
      <c r="F54" s="4" t="s">
        <v>20</v>
      </c>
      <c r="G54" s="5">
        <v>11000</v>
      </c>
      <c r="H54" s="6">
        <v>40882</v>
      </c>
      <c r="I54" s="4" t="s">
        <v>20</v>
      </c>
    </row>
    <row r="55" spans="1:9" x14ac:dyDescent="0.25">
      <c r="A55" s="5">
        <v>39000</v>
      </c>
      <c r="B55" s="6">
        <v>40836</v>
      </c>
      <c r="C55" s="4" t="s">
        <v>20</v>
      </c>
      <c r="D55" s="5"/>
      <c r="E55" s="6"/>
      <c r="F55" s="4" t="s">
        <v>20</v>
      </c>
      <c r="G55" s="5">
        <v>30000</v>
      </c>
      <c r="H55" s="6">
        <v>40897</v>
      </c>
      <c r="I55" s="4" t="s">
        <v>20</v>
      </c>
    </row>
    <row r="56" spans="1:9" x14ac:dyDescent="0.25">
      <c r="A56" s="25">
        <f>A53+A54+A55</f>
        <v>43585</v>
      </c>
      <c r="B56" s="7"/>
      <c r="C56" s="4" t="s">
        <v>6</v>
      </c>
      <c r="D56" s="25">
        <f>D53+D54+D55</f>
        <v>35585</v>
      </c>
      <c r="E56" s="7"/>
      <c r="F56" s="4" t="s">
        <v>6</v>
      </c>
      <c r="G56" s="25">
        <f>G53+G54+G55+G58+G59</f>
        <v>60585</v>
      </c>
      <c r="H56" s="7"/>
      <c r="I56" s="4" t="s">
        <v>6</v>
      </c>
    </row>
    <row r="57" spans="1:9" x14ac:dyDescent="0.25">
      <c r="A57" s="26">
        <f>A56-A52</f>
        <v>4585</v>
      </c>
      <c r="B57" s="4" t="s">
        <v>21</v>
      </c>
      <c r="C57" s="23" t="s">
        <v>24</v>
      </c>
      <c r="D57" s="26">
        <f>D56-D52</f>
        <v>-3415</v>
      </c>
      <c r="E57" s="4" t="s">
        <v>21</v>
      </c>
      <c r="F57" s="23" t="s">
        <v>24</v>
      </c>
      <c r="G57" s="26">
        <f>G56-G52</f>
        <v>21585</v>
      </c>
      <c r="H57" s="4" t="s">
        <v>21</v>
      </c>
      <c r="I57" s="23" t="s">
        <v>24</v>
      </c>
    </row>
    <row r="58" spans="1:9" x14ac:dyDescent="0.25">
      <c r="G58" s="28">
        <v>10000</v>
      </c>
    </row>
    <row r="59" spans="1:9" x14ac:dyDescent="0.25">
      <c r="G59" s="28">
        <v>9000</v>
      </c>
    </row>
  </sheetData>
  <mergeCells count="13">
    <mergeCell ref="D51:F51"/>
    <mergeCell ref="A1:G1"/>
    <mergeCell ref="G24:I24"/>
    <mergeCell ref="A24:C24"/>
    <mergeCell ref="D24:F24"/>
    <mergeCell ref="A35:C35"/>
    <mergeCell ref="A51:C51"/>
    <mergeCell ref="G43:I43"/>
    <mergeCell ref="D43:F43"/>
    <mergeCell ref="A43:C43"/>
    <mergeCell ref="G35:I35"/>
    <mergeCell ref="D35:F35"/>
    <mergeCell ref="G51:I51"/>
  </mergeCells>
  <pageMargins left="0.51181102362204722" right="0.51181102362204722" top="0.59055118110236215" bottom="0.78740157480314965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Q33" sqref="Q33"/>
    </sheetView>
  </sheetViews>
  <sheetFormatPr defaultRowHeight="15" x14ac:dyDescent="0.25"/>
  <cols>
    <col min="1" max="1" width="16.28515625" bestFit="1" customWidth="1"/>
    <col min="2" max="2" width="15.5703125" bestFit="1" customWidth="1"/>
    <col min="3" max="3" width="15.7109375" bestFit="1" customWidth="1"/>
    <col min="4" max="4" width="15" bestFit="1" customWidth="1"/>
    <col min="5" max="5" width="15.85546875" bestFit="1" customWidth="1"/>
    <col min="6" max="6" width="10.7109375" bestFit="1" customWidth="1"/>
    <col min="7" max="7" width="15" bestFit="1" customWidth="1"/>
    <col min="8" max="8" width="15.85546875" bestFit="1" customWidth="1"/>
    <col min="9" max="9" width="15.7109375" bestFit="1" customWidth="1"/>
  </cols>
  <sheetData>
    <row r="1" spans="1:9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9" x14ac:dyDescent="0.25">
      <c r="A2" s="27" t="s">
        <v>58</v>
      </c>
      <c r="B2" s="27">
        <v>2019</v>
      </c>
      <c r="C2" s="27"/>
    </row>
    <row r="3" spans="1:9" x14ac:dyDescent="0.25">
      <c r="A3" s="10" t="s">
        <v>16</v>
      </c>
      <c r="B3" s="10"/>
      <c r="C3" s="11" t="s">
        <v>11</v>
      </c>
      <c r="G3" s="2"/>
      <c r="H3" s="2"/>
    </row>
    <row r="4" spans="1:9" x14ac:dyDescent="0.25">
      <c r="A4" s="5">
        <v>1249999.99</v>
      </c>
      <c r="B4" s="8"/>
      <c r="C4" s="8"/>
      <c r="D4" s="44">
        <f>A4/12</f>
        <v>104166.66583333333</v>
      </c>
      <c r="E4" s="2"/>
      <c r="G4" s="2"/>
      <c r="H4" s="2"/>
    </row>
    <row r="5" spans="1:9" x14ac:dyDescent="0.25">
      <c r="A5" s="8">
        <f>A25</f>
        <v>104166.67</v>
      </c>
      <c r="B5" s="7">
        <v>43466</v>
      </c>
      <c r="C5" s="8">
        <f>A5-D4</f>
        <v>4.166666665696539E-3</v>
      </c>
      <c r="D5" s="2"/>
      <c r="G5" s="2"/>
      <c r="H5" s="2"/>
    </row>
    <row r="6" spans="1:9" x14ac:dyDescent="0.25">
      <c r="A6" s="8">
        <f>D25</f>
        <v>104187.99</v>
      </c>
      <c r="B6" s="7">
        <v>43497</v>
      </c>
      <c r="C6" s="8">
        <v>21.33</v>
      </c>
      <c r="D6" s="2"/>
      <c r="G6" s="2"/>
      <c r="H6" s="2"/>
    </row>
    <row r="7" spans="1:9" x14ac:dyDescent="0.25">
      <c r="A7" s="8">
        <f>G25</f>
        <v>104187.99</v>
      </c>
      <c r="B7" s="7">
        <v>43525</v>
      </c>
      <c r="C7" s="8">
        <v>21.33</v>
      </c>
      <c r="D7" s="2"/>
    </row>
    <row r="8" spans="1:9" x14ac:dyDescent="0.25">
      <c r="A8" s="8">
        <f>A25</f>
        <v>104166.67</v>
      </c>
      <c r="B8" s="7">
        <v>43556</v>
      </c>
      <c r="C8" s="8">
        <f>A8-D4</f>
        <v>4.166666665696539E-3</v>
      </c>
    </row>
    <row r="9" spans="1:9" x14ac:dyDescent="0.25">
      <c r="A9" s="8">
        <f>D33</f>
        <v>104124.01</v>
      </c>
      <c r="B9" s="7">
        <v>43586</v>
      </c>
      <c r="C9" s="8">
        <v>-42.66</v>
      </c>
      <c r="G9" s="24" t="s">
        <v>54</v>
      </c>
      <c r="H9" s="8">
        <f>A4</f>
        <v>1249999.99</v>
      </c>
    </row>
    <row r="10" spans="1:9" x14ac:dyDescent="0.25">
      <c r="A10" s="8">
        <f>G33</f>
        <v>104166.67</v>
      </c>
      <c r="B10" s="7">
        <v>43617</v>
      </c>
      <c r="C10" s="8">
        <f>A10-D4</f>
        <v>4.166666665696539E-3</v>
      </c>
      <c r="G10" s="24" t="s">
        <v>55</v>
      </c>
      <c r="H10" s="8"/>
      <c r="I10" s="40"/>
    </row>
    <row r="11" spans="1:9" x14ac:dyDescent="0.25">
      <c r="A11" s="8">
        <f>A42</f>
        <v>104166.67</v>
      </c>
      <c r="B11" s="7">
        <v>43647</v>
      </c>
      <c r="C11" s="8">
        <f>D4-A11</f>
        <v>-4.166666665696539E-3</v>
      </c>
      <c r="D11" s="24" t="s">
        <v>34</v>
      </c>
      <c r="E11" s="16">
        <f>A18</f>
        <v>1249999.99</v>
      </c>
      <c r="F11" s="29"/>
      <c r="G11" s="24" t="s">
        <v>57</v>
      </c>
      <c r="H11" s="20"/>
    </row>
    <row r="12" spans="1:9" x14ac:dyDescent="0.25">
      <c r="A12" s="8">
        <f>D42</f>
        <v>104166.67</v>
      </c>
      <c r="B12" s="7">
        <v>43678</v>
      </c>
      <c r="C12" s="8">
        <f>A12-D4</f>
        <v>4.166666665696539E-3</v>
      </c>
      <c r="D12" s="24" t="s">
        <v>35</v>
      </c>
      <c r="E12" s="16"/>
      <c r="F12" s="31"/>
      <c r="G12" s="20"/>
      <c r="H12" s="24"/>
    </row>
    <row r="13" spans="1:9" x14ac:dyDescent="0.25">
      <c r="A13" s="8">
        <f>G42</f>
        <v>104166.67</v>
      </c>
      <c r="B13" s="7">
        <v>43709</v>
      </c>
      <c r="C13" s="8">
        <f>A13-D4</f>
        <v>4.166666665696539E-3</v>
      </c>
      <c r="D13" s="24" t="s">
        <v>36</v>
      </c>
      <c r="E13" s="20">
        <f>D27+D35+G35+G36+G37+A43+D43+D44+A53</f>
        <v>52000</v>
      </c>
      <c r="F13" s="4"/>
      <c r="G13" s="1"/>
    </row>
    <row r="14" spans="1:9" x14ac:dyDescent="0.25">
      <c r="A14" s="8">
        <f>A51</f>
        <v>104166.67</v>
      </c>
      <c r="B14" s="7">
        <v>43739</v>
      </c>
      <c r="C14" s="8">
        <f>A14-D4</f>
        <v>4.166666665696539E-3</v>
      </c>
      <c r="D14" s="24" t="s">
        <v>37</v>
      </c>
      <c r="E14" s="16"/>
      <c r="F14" s="8"/>
      <c r="G14" s="2"/>
      <c r="H14" s="2">
        <f>H9-E11</f>
        <v>0</v>
      </c>
    </row>
    <row r="15" spans="1:9" x14ac:dyDescent="0.25">
      <c r="A15" s="8">
        <f>D51</f>
        <v>104166.67</v>
      </c>
      <c r="B15" s="7">
        <v>43770</v>
      </c>
      <c r="C15" s="8">
        <f>D52</f>
        <v>4.166666665696539E-3</v>
      </c>
      <c r="D15" s="24" t="s">
        <v>39</v>
      </c>
      <c r="E15" s="24"/>
      <c r="F15" s="8"/>
      <c r="G15" s="2"/>
    </row>
    <row r="16" spans="1:9" x14ac:dyDescent="0.25">
      <c r="A16" s="8">
        <f>G51</f>
        <v>104166.64</v>
      </c>
      <c r="B16" s="7">
        <v>43800</v>
      </c>
      <c r="C16" s="8">
        <f>G52</f>
        <v>-2.5833333333139308E-2</v>
      </c>
      <c r="D16" s="24" t="s">
        <v>38</v>
      </c>
      <c r="E16" s="20"/>
      <c r="G16" s="1"/>
    </row>
    <row r="17" spans="1:9" x14ac:dyDescent="0.25">
      <c r="A17" s="8"/>
      <c r="B17" s="15" t="s">
        <v>46</v>
      </c>
      <c r="C17" s="30">
        <v>0</v>
      </c>
      <c r="D17" s="24"/>
      <c r="E17" s="16"/>
      <c r="G17" s="2"/>
    </row>
    <row r="18" spans="1:9" x14ac:dyDescent="0.25">
      <c r="A18" s="16">
        <f>SUM(A5:A17)</f>
        <v>1249999.99</v>
      </c>
      <c r="B18" s="24" t="s">
        <v>23</v>
      </c>
      <c r="C18" s="39" t="s">
        <v>56</v>
      </c>
      <c r="D18" s="20"/>
      <c r="E18" s="16"/>
    </row>
    <row r="19" spans="1:9" x14ac:dyDescent="0.25">
      <c r="A19" s="63" t="s">
        <v>0</v>
      </c>
      <c r="B19" s="64"/>
      <c r="C19" s="65"/>
      <c r="D19" s="66" t="s">
        <v>1</v>
      </c>
      <c r="E19" s="66"/>
      <c r="F19" s="66"/>
      <c r="G19" s="63" t="s">
        <v>8</v>
      </c>
      <c r="H19" s="64"/>
      <c r="I19" s="65"/>
    </row>
    <row r="20" spans="1:9" x14ac:dyDescent="0.25">
      <c r="A20" s="14">
        <f>D4</f>
        <v>104166.66583333333</v>
      </c>
      <c r="B20" s="4" t="s">
        <v>2</v>
      </c>
      <c r="C20" s="4"/>
      <c r="D20" s="14">
        <f>A20</f>
        <v>104166.66583333333</v>
      </c>
      <c r="E20" s="4" t="s">
        <v>7</v>
      </c>
      <c r="F20" s="4"/>
      <c r="G20" s="14">
        <f>A20</f>
        <v>104166.66583333333</v>
      </c>
      <c r="H20" s="4" t="s">
        <v>7</v>
      </c>
      <c r="I20" s="20"/>
    </row>
    <row r="21" spans="1:9" x14ac:dyDescent="0.25">
      <c r="A21" s="5">
        <v>1175.1500000000001</v>
      </c>
      <c r="B21" s="6" t="s">
        <v>4</v>
      </c>
      <c r="C21" s="6">
        <v>43467</v>
      </c>
      <c r="D21" s="5">
        <v>1196.47</v>
      </c>
      <c r="E21" s="6" t="s">
        <v>4</v>
      </c>
      <c r="F21" s="6">
        <v>43500</v>
      </c>
      <c r="G21" s="5">
        <v>1196.47</v>
      </c>
      <c r="H21" s="6" t="s">
        <v>4</v>
      </c>
      <c r="I21" s="6">
        <v>43535</v>
      </c>
    </row>
    <row r="22" spans="1:9" x14ac:dyDescent="0.25">
      <c r="A22" s="5">
        <v>15000</v>
      </c>
      <c r="B22" s="21" t="s">
        <v>20</v>
      </c>
      <c r="C22" s="21">
        <v>43475</v>
      </c>
      <c r="D22" s="5">
        <v>102991.52</v>
      </c>
      <c r="E22" s="21" t="s">
        <v>45</v>
      </c>
      <c r="F22" s="21">
        <v>43516</v>
      </c>
      <c r="G22" s="5">
        <v>102991.52</v>
      </c>
      <c r="H22" s="6" t="s">
        <v>45</v>
      </c>
      <c r="I22" s="5">
        <v>43544</v>
      </c>
    </row>
    <row r="23" spans="1:9" x14ac:dyDescent="0.25">
      <c r="A23" s="5">
        <v>87991.52</v>
      </c>
      <c r="B23" s="21"/>
      <c r="C23" s="21">
        <v>43483</v>
      </c>
      <c r="D23" s="5"/>
      <c r="E23" s="21"/>
      <c r="F23" s="21"/>
      <c r="G23" s="5"/>
      <c r="H23" s="6"/>
      <c r="I23" s="5"/>
    </row>
    <row r="24" spans="1:9" x14ac:dyDescent="0.25">
      <c r="A24" s="5"/>
      <c r="B24" s="21" t="s">
        <v>47</v>
      </c>
      <c r="C24" s="6"/>
      <c r="D24" s="5"/>
      <c r="E24" s="6"/>
      <c r="F24" s="5"/>
      <c r="G24" s="5"/>
      <c r="H24" s="6"/>
      <c r="I24" s="5"/>
    </row>
    <row r="25" spans="1:9" x14ac:dyDescent="0.25">
      <c r="A25" s="13">
        <f>SUM(A21:A24)</f>
        <v>104166.67</v>
      </c>
      <c r="B25" s="15">
        <f>B5</f>
        <v>43466</v>
      </c>
      <c r="C25" s="23" t="s">
        <v>6</v>
      </c>
      <c r="D25" s="13">
        <f>SUM(D21:D24)</f>
        <v>104187.99</v>
      </c>
      <c r="E25" s="15">
        <f>B6</f>
        <v>43497</v>
      </c>
      <c r="F25" s="23" t="str">
        <f>C25</f>
        <v>repassado</v>
      </c>
      <c r="G25" s="13">
        <f>SUM(G21:G24)</f>
        <v>104187.99</v>
      </c>
      <c r="H25" s="38">
        <f>B7</f>
        <v>43525</v>
      </c>
      <c r="I25" s="20" t="str">
        <f>F25</f>
        <v>repassado</v>
      </c>
    </row>
    <row r="26" spans="1:9" x14ac:dyDescent="0.25">
      <c r="A26" s="12">
        <f>A25-A20</f>
        <v>4.166666665696539E-3</v>
      </c>
      <c r="B26" s="23" t="s">
        <v>14</v>
      </c>
      <c r="C26" s="23" t="str">
        <f>C3</f>
        <v>Déb. Legis.</v>
      </c>
      <c r="D26" s="12">
        <f>D25-D20</f>
        <v>21.324166666672681</v>
      </c>
      <c r="E26" s="15" t="s">
        <v>14</v>
      </c>
      <c r="F26" s="23" t="str">
        <f>C26</f>
        <v>Déb. Legis.</v>
      </c>
      <c r="G26" s="12">
        <f>G25-G20</f>
        <v>21.324166666672681</v>
      </c>
      <c r="H26" s="16" t="s">
        <v>14</v>
      </c>
      <c r="I26" s="23" t="str">
        <f>F26</f>
        <v>Déb. Legis.</v>
      </c>
    </row>
    <row r="27" spans="1:9" x14ac:dyDescent="0.25">
      <c r="A27" s="55"/>
      <c r="B27" s="53"/>
      <c r="C27" s="54"/>
      <c r="D27" s="49">
        <v>2000</v>
      </c>
      <c r="E27" s="23"/>
      <c r="F27" s="23"/>
      <c r="G27" s="49"/>
      <c r="H27" s="23"/>
      <c r="I27" s="23"/>
    </row>
    <row r="28" spans="1:9" x14ac:dyDescent="0.25">
      <c r="A28" s="63" t="s">
        <v>18</v>
      </c>
      <c r="B28" s="64"/>
      <c r="C28" s="65"/>
      <c r="D28" s="61" t="s">
        <v>19</v>
      </c>
      <c r="E28" s="61"/>
      <c r="F28" s="61"/>
      <c r="G28" s="61" t="s">
        <v>22</v>
      </c>
      <c r="H28" s="61"/>
      <c r="I28" s="61"/>
    </row>
    <row r="29" spans="1:9" x14ac:dyDescent="0.25">
      <c r="A29" s="14">
        <f>D29</f>
        <v>104166.66583333333</v>
      </c>
      <c r="B29" s="4" t="s">
        <v>7</v>
      </c>
      <c r="C29" s="4"/>
      <c r="D29" s="14">
        <f>D20</f>
        <v>104166.66583333333</v>
      </c>
      <c r="E29" s="4" t="s">
        <v>7</v>
      </c>
      <c r="F29" s="4"/>
      <c r="G29" s="14">
        <f>G20</f>
        <v>104166.66583333333</v>
      </c>
      <c r="H29" s="4" t="s">
        <v>7</v>
      </c>
      <c r="I29" s="4"/>
    </row>
    <row r="30" spans="1:9" x14ac:dyDescent="0.25">
      <c r="A30" s="5">
        <v>1196.47</v>
      </c>
      <c r="B30" s="6" t="s">
        <v>4</v>
      </c>
      <c r="C30" s="6">
        <v>43557</v>
      </c>
      <c r="D30" s="5">
        <v>1196.47</v>
      </c>
      <c r="E30" s="6" t="s">
        <v>4</v>
      </c>
      <c r="F30" s="6">
        <v>43587</v>
      </c>
      <c r="G30" s="5">
        <v>1196.47</v>
      </c>
      <c r="H30" s="6" t="s">
        <v>4</v>
      </c>
      <c r="I30" s="6">
        <v>43620</v>
      </c>
    </row>
    <row r="31" spans="1:9" x14ac:dyDescent="0.25">
      <c r="A31" s="5">
        <v>10000</v>
      </c>
      <c r="B31" s="6" t="s">
        <v>20</v>
      </c>
      <c r="C31" s="21">
        <v>43571</v>
      </c>
      <c r="D31" s="5">
        <v>102927.54</v>
      </c>
      <c r="E31" s="6" t="s">
        <v>45</v>
      </c>
      <c r="F31" s="6">
        <v>43602</v>
      </c>
      <c r="G31" s="5">
        <v>102970.2</v>
      </c>
      <c r="H31" s="6" t="s">
        <v>45</v>
      </c>
      <c r="I31" s="6">
        <v>43634</v>
      </c>
    </row>
    <row r="32" spans="1:9" x14ac:dyDescent="0.25">
      <c r="A32" s="5">
        <v>92970.2</v>
      </c>
      <c r="B32" s="6" t="s">
        <v>20</v>
      </c>
      <c r="C32" s="21">
        <v>43573</v>
      </c>
      <c r="D32" s="5"/>
      <c r="E32" s="6"/>
      <c r="F32" s="6"/>
      <c r="G32" s="5"/>
      <c r="H32" s="6"/>
      <c r="I32" s="6"/>
    </row>
    <row r="33" spans="1:9" x14ac:dyDescent="0.25">
      <c r="A33" s="25">
        <f>SUM(A30:A32)</f>
        <v>104166.67</v>
      </c>
      <c r="B33" s="15">
        <f>B8</f>
        <v>43556</v>
      </c>
      <c r="C33" s="20" t="str">
        <f>C25</f>
        <v>repassado</v>
      </c>
      <c r="D33" s="25">
        <f>SUM(D30:D31)</f>
        <v>104124.01</v>
      </c>
      <c r="E33" s="15">
        <f>B9</f>
        <v>43586</v>
      </c>
      <c r="F33" s="20" t="str">
        <f>C25</f>
        <v>repassado</v>
      </c>
      <c r="G33" s="25">
        <f>SUM(G30:G31)</f>
        <v>104166.67</v>
      </c>
      <c r="H33" s="15">
        <f>B10</f>
        <v>43617</v>
      </c>
      <c r="I33" s="20" t="str">
        <f>F33</f>
        <v>repassado</v>
      </c>
    </row>
    <row r="34" spans="1:9" x14ac:dyDescent="0.25">
      <c r="A34" s="26">
        <f>A29-A33</f>
        <v>-4.166666665696539E-3</v>
      </c>
      <c r="B34" s="16" t="s">
        <v>14</v>
      </c>
      <c r="C34" s="23" t="s">
        <v>15</v>
      </c>
      <c r="D34" s="26">
        <f>D29-D33</f>
        <v>42.655833333337796</v>
      </c>
      <c r="E34" s="16" t="str">
        <f>B34</f>
        <v>saldo</v>
      </c>
      <c r="F34" s="23" t="s">
        <v>15</v>
      </c>
      <c r="G34" s="26">
        <f>G33-G29</f>
        <v>4.166666665696539E-3</v>
      </c>
      <c r="H34" s="16" t="s">
        <v>14</v>
      </c>
      <c r="I34" s="23" t="s">
        <v>15</v>
      </c>
    </row>
    <row r="35" spans="1:9" x14ac:dyDescent="0.25">
      <c r="A35" s="56"/>
      <c r="B35" s="53"/>
      <c r="C35" s="54"/>
      <c r="D35" s="48">
        <v>2000</v>
      </c>
      <c r="E35" s="23">
        <v>43602</v>
      </c>
      <c r="F35" s="23"/>
      <c r="G35" s="48">
        <v>2000</v>
      </c>
      <c r="H35" s="23" t="s">
        <v>61</v>
      </c>
      <c r="I35" s="23">
        <v>43626</v>
      </c>
    </row>
    <row r="36" spans="1:9" x14ac:dyDescent="0.25">
      <c r="A36" s="56"/>
      <c r="B36" s="53"/>
      <c r="C36" s="54"/>
      <c r="D36" s="48"/>
      <c r="E36" s="23"/>
      <c r="F36" s="23"/>
      <c r="G36" s="48">
        <v>2000</v>
      </c>
      <c r="H36" s="23" t="s">
        <v>61</v>
      </c>
      <c r="I36" s="23">
        <v>43641</v>
      </c>
    </row>
    <row r="37" spans="1:9" x14ac:dyDescent="0.25">
      <c r="A37" s="56"/>
      <c r="B37" s="53"/>
      <c r="C37" s="54"/>
      <c r="D37" s="48"/>
      <c r="E37" s="23"/>
      <c r="F37" s="23"/>
      <c r="G37" s="48">
        <v>2000</v>
      </c>
      <c r="H37" s="23" t="s">
        <v>61</v>
      </c>
      <c r="I37" s="23">
        <v>43644</v>
      </c>
    </row>
    <row r="38" spans="1:9" x14ac:dyDescent="0.25">
      <c r="A38" s="63" t="s">
        <v>25</v>
      </c>
      <c r="B38" s="64"/>
      <c r="C38" s="65"/>
      <c r="D38" s="61" t="s">
        <v>27</v>
      </c>
      <c r="E38" s="61"/>
      <c r="F38" s="61"/>
      <c r="G38" s="61" t="s">
        <v>28</v>
      </c>
      <c r="H38" s="61"/>
      <c r="I38" s="61"/>
    </row>
    <row r="39" spans="1:9" x14ac:dyDescent="0.25">
      <c r="A39" s="14">
        <f>A29</f>
        <v>104166.66583333333</v>
      </c>
      <c r="B39" s="4" t="s">
        <v>7</v>
      </c>
      <c r="C39" s="4"/>
      <c r="D39" s="14">
        <f>D29</f>
        <v>104166.66583333333</v>
      </c>
      <c r="E39" s="4" t="s">
        <v>7</v>
      </c>
      <c r="F39" s="4"/>
      <c r="G39" s="14">
        <f>G29</f>
        <v>104166.66583333333</v>
      </c>
      <c r="H39" s="4" t="s">
        <v>7</v>
      </c>
      <c r="I39" s="4"/>
    </row>
    <row r="40" spans="1:9" x14ac:dyDescent="0.25">
      <c r="A40" s="41">
        <v>1196.47</v>
      </c>
      <c r="B40" s="42" t="s">
        <v>4</v>
      </c>
      <c r="C40" s="42">
        <v>43654</v>
      </c>
      <c r="D40" s="41">
        <f>A40</f>
        <v>1196.47</v>
      </c>
      <c r="E40" s="42"/>
      <c r="F40" s="42"/>
      <c r="G40" s="41">
        <f>D40</f>
        <v>1196.47</v>
      </c>
      <c r="H40" s="42"/>
      <c r="I40" s="42"/>
    </row>
    <row r="41" spans="1:9" x14ac:dyDescent="0.25">
      <c r="A41" s="5">
        <v>102970.2</v>
      </c>
      <c r="B41" s="6" t="s">
        <v>20</v>
      </c>
      <c r="C41" s="6">
        <v>43665</v>
      </c>
      <c r="D41" s="5">
        <f>A41</f>
        <v>102970.2</v>
      </c>
      <c r="E41" s="6"/>
      <c r="F41" s="6"/>
      <c r="G41" s="5">
        <f>D41</f>
        <v>102970.2</v>
      </c>
      <c r="H41" s="6"/>
      <c r="I41" s="6"/>
    </row>
    <row r="42" spans="1:9" x14ac:dyDescent="0.25">
      <c r="A42" s="25">
        <f>SUM(A40:A41)</f>
        <v>104166.67</v>
      </c>
      <c r="B42" s="15">
        <f>B11</f>
        <v>43647</v>
      </c>
      <c r="C42" s="20" t="s">
        <v>6</v>
      </c>
      <c r="D42" s="25">
        <f>SUM(D40:D41)</f>
        <v>104166.67</v>
      </c>
      <c r="E42" s="15">
        <f>B12</f>
        <v>43678</v>
      </c>
      <c r="F42" s="20" t="s">
        <v>6</v>
      </c>
      <c r="G42" s="25">
        <f>SUM(G40:G41)</f>
        <v>104166.67</v>
      </c>
      <c r="H42" s="15">
        <f>B13</f>
        <v>43709</v>
      </c>
      <c r="I42" s="20" t="s">
        <v>6</v>
      </c>
    </row>
    <row r="43" spans="1:9" x14ac:dyDescent="0.25">
      <c r="A43" s="48">
        <v>2000</v>
      </c>
      <c r="B43" s="50" t="s">
        <v>61</v>
      </c>
      <c r="C43" s="58">
        <v>43668</v>
      </c>
      <c r="D43" s="48">
        <v>17000</v>
      </c>
      <c r="E43" s="50">
        <v>43698</v>
      </c>
      <c r="F43" s="49"/>
      <c r="G43" s="48"/>
      <c r="H43" s="50"/>
      <c r="I43" s="49"/>
    </row>
    <row r="44" spans="1:9" x14ac:dyDescent="0.25">
      <c r="A44" s="48"/>
      <c r="B44" s="50"/>
      <c r="C44" s="58"/>
      <c r="D44" s="48">
        <v>2000</v>
      </c>
      <c r="E44" s="50">
        <v>43678</v>
      </c>
      <c r="F44" s="49"/>
      <c r="G44" s="48"/>
      <c r="H44" s="50"/>
      <c r="I44" s="49"/>
    </row>
    <row r="45" spans="1:9" x14ac:dyDescent="0.25">
      <c r="A45" s="26">
        <f>A42-A39</f>
        <v>4.166666665696539E-3</v>
      </c>
      <c r="B45" s="16" t="s">
        <v>14</v>
      </c>
      <c r="C45" s="23" t="s">
        <v>15</v>
      </c>
      <c r="D45" s="26">
        <f>D42-D39</f>
        <v>4.166666665696539E-3</v>
      </c>
      <c r="E45" s="16" t="s">
        <v>14</v>
      </c>
      <c r="F45" s="23" t="s">
        <v>15</v>
      </c>
      <c r="G45" s="26">
        <f>G42-G39</f>
        <v>4.166666665696539E-3</v>
      </c>
      <c r="H45" s="16" t="s">
        <v>14</v>
      </c>
      <c r="I45" s="23" t="s">
        <v>15</v>
      </c>
    </row>
    <row r="46" spans="1:9" x14ac:dyDescent="0.25">
      <c r="A46" s="63" t="s">
        <v>29</v>
      </c>
      <c r="B46" s="64"/>
      <c r="C46" s="65"/>
      <c r="D46" s="61" t="s">
        <v>30</v>
      </c>
      <c r="E46" s="61"/>
      <c r="F46" s="61"/>
      <c r="G46" s="61" t="s">
        <v>33</v>
      </c>
      <c r="H46" s="61"/>
      <c r="I46" s="61"/>
    </row>
    <row r="47" spans="1:9" x14ac:dyDescent="0.25">
      <c r="A47" s="14">
        <f>A39</f>
        <v>104166.66583333333</v>
      </c>
      <c r="B47" s="4" t="s">
        <v>7</v>
      </c>
      <c r="C47" s="4"/>
      <c r="D47" s="14">
        <f>D39</f>
        <v>104166.66583333333</v>
      </c>
      <c r="E47" s="4" t="s">
        <v>7</v>
      </c>
      <c r="F47" s="4"/>
      <c r="G47" s="14">
        <f>G39</f>
        <v>104166.66583333333</v>
      </c>
      <c r="H47" s="4" t="s">
        <v>7</v>
      </c>
      <c r="I47" s="4"/>
    </row>
    <row r="48" spans="1:9" x14ac:dyDescent="0.25">
      <c r="A48" s="5">
        <f>A40</f>
        <v>1196.47</v>
      </c>
      <c r="B48" s="6" t="s">
        <v>41</v>
      </c>
      <c r="C48" s="6">
        <v>43739</v>
      </c>
      <c r="D48" s="5">
        <v>1196.47</v>
      </c>
      <c r="E48" s="6">
        <v>43774</v>
      </c>
      <c r="F48" s="6"/>
      <c r="G48" s="5">
        <v>1196.47</v>
      </c>
      <c r="H48" s="6">
        <v>43804</v>
      </c>
      <c r="I48" s="6"/>
    </row>
    <row r="49" spans="1:9" x14ac:dyDescent="0.25">
      <c r="A49" s="5">
        <v>102970.2</v>
      </c>
      <c r="B49" s="6" t="s">
        <v>74</v>
      </c>
      <c r="C49" s="6">
        <v>43756</v>
      </c>
      <c r="D49" s="5">
        <v>102970.2</v>
      </c>
      <c r="E49" s="6">
        <v>43787</v>
      </c>
      <c r="F49" s="36"/>
      <c r="G49" s="5">
        <v>12000</v>
      </c>
      <c r="H49" s="6">
        <v>43808</v>
      </c>
      <c r="I49" s="6"/>
    </row>
    <row r="50" spans="1:9" x14ac:dyDescent="0.25">
      <c r="A50" s="5"/>
      <c r="B50" s="6"/>
      <c r="C50" s="6"/>
      <c r="D50" s="5"/>
      <c r="E50" s="6"/>
      <c r="G50" s="5">
        <v>90970.17</v>
      </c>
      <c r="H50" s="6">
        <v>43816</v>
      </c>
      <c r="I50" s="6"/>
    </row>
    <row r="51" spans="1:9" x14ac:dyDescent="0.25">
      <c r="A51" s="25">
        <f>SUM(A48:A49)</f>
        <v>104166.67</v>
      </c>
      <c r="B51" s="15">
        <f>B14</f>
        <v>43739</v>
      </c>
      <c r="C51" s="20" t="str">
        <f>C42</f>
        <v>repassado</v>
      </c>
      <c r="D51" s="25">
        <f>SUM(D48:D50)</f>
        <v>104166.67</v>
      </c>
      <c r="E51" s="15">
        <f>B15</f>
        <v>43770</v>
      </c>
      <c r="F51" s="20" t="s">
        <v>6</v>
      </c>
      <c r="G51" s="25">
        <f>SUM(G48:G50)</f>
        <v>104166.64</v>
      </c>
      <c r="H51" s="15">
        <f>B16</f>
        <v>43800</v>
      </c>
      <c r="I51" s="20" t="s">
        <v>6</v>
      </c>
    </row>
    <row r="52" spans="1:9" x14ac:dyDescent="0.25">
      <c r="A52" s="26">
        <f>A51-D4</f>
        <v>4.166666665696539E-3</v>
      </c>
      <c r="B52" s="16" t="s">
        <v>14</v>
      </c>
      <c r="C52" s="23" t="s">
        <v>15</v>
      </c>
      <c r="D52" s="26">
        <f>D51-D47</f>
        <v>4.166666665696539E-3</v>
      </c>
      <c r="E52" s="16" t="s">
        <v>14</v>
      </c>
      <c r="F52" s="23" t="s">
        <v>15</v>
      </c>
      <c r="G52" s="26">
        <f>G51-G47</f>
        <v>-2.5833333333139308E-2</v>
      </c>
      <c r="H52" s="16" t="s">
        <v>14</v>
      </c>
      <c r="I52" s="23" t="s">
        <v>15</v>
      </c>
    </row>
    <row r="53" spans="1:9" x14ac:dyDescent="0.25">
      <c r="A53" s="51">
        <v>21000</v>
      </c>
      <c r="B53" s="36"/>
      <c r="C53" s="57"/>
      <c r="D53" s="51"/>
      <c r="E53" s="36"/>
      <c r="G53" s="52"/>
      <c r="H53" s="36"/>
    </row>
  </sheetData>
  <mergeCells count="13">
    <mergeCell ref="A38:C38"/>
    <mergeCell ref="D38:F38"/>
    <mergeCell ref="G38:I38"/>
    <mergeCell ref="A46:C46"/>
    <mergeCell ref="D46:F46"/>
    <mergeCell ref="G46:I46"/>
    <mergeCell ref="A1:G1"/>
    <mergeCell ref="A19:C19"/>
    <mergeCell ref="D19:F19"/>
    <mergeCell ref="G19:I19"/>
    <mergeCell ref="A28:C28"/>
    <mergeCell ref="D28:F28"/>
    <mergeCell ref="G28:I2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sqref="A1:I52"/>
    </sheetView>
  </sheetViews>
  <sheetFormatPr defaultRowHeight="15" x14ac:dyDescent="0.25"/>
  <cols>
    <col min="1" max="1" width="16.28515625" bestFit="1" customWidth="1"/>
    <col min="2" max="2" width="15.5703125" bestFit="1" customWidth="1"/>
    <col min="3" max="3" width="15.7109375" bestFit="1" customWidth="1"/>
    <col min="4" max="4" width="15" bestFit="1" customWidth="1"/>
    <col min="5" max="5" width="15.85546875" bestFit="1" customWidth="1"/>
    <col min="6" max="6" width="15.7109375" bestFit="1" customWidth="1"/>
    <col min="7" max="7" width="15" bestFit="1" customWidth="1"/>
    <col min="8" max="8" width="15.85546875" bestFit="1" customWidth="1"/>
    <col min="9" max="9" width="15.7109375" bestFit="1" customWidth="1"/>
  </cols>
  <sheetData>
    <row r="1" spans="1:9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9" x14ac:dyDescent="0.25">
      <c r="A2" s="27" t="s">
        <v>58</v>
      </c>
      <c r="B2" s="27">
        <v>2019</v>
      </c>
      <c r="C2" s="27"/>
    </row>
    <row r="3" spans="1:9" x14ac:dyDescent="0.25">
      <c r="A3" s="10" t="s">
        <v>16</v>
      </c>
      <c r="B3" s="10"/>
      <c r="C3" s="11" t="s">
        <v>11</v>
      </c>
      <c r="G3" s="2"/>
      <c r="H3" s="2"/>
    </row>
    <row r="4" spans="1:9" x14ac:dyDescent="0.25">
      <c r="A4" s="5">
        <f>E11</f>
        <v>1299327.3500000001</v>
      </c>
      <c r="B4" s="8"/>
      <c r="C4" s="8"/>
      <c r="D4" s="44">
        <f>E11/12</f>
        <v>108277.27916666667</v>
      </c>
      <c r="E4" s="2"/>
      <c r="G4" s="2"/>
      <c r="H4" s="2"/>
    </row>
    <row r="5" spans="1:9" x14ac:dyDescent="0.25">
      <c r="A5" s="8">
        <f>A25</f>
        <v>108277.28</v>
      </c>
      <c r="B5" s="7">
        <v>43831</v>
      </c>
      <c r="C5" s="8"/>
      <c r="D5" s="2"/>
      <c r="G5" s="2"/>
      <c r="H5" s="2"/>
    </row>
    <row r="6" spans="1:9" x14ac:dyDescent="0.25">
      <c r="A6" s="8">
        <f>D25</f>
        <v>108277.28</v>
      </c>
      <c r="B6" s="7">
        <v>43862</v>
      </c>
      <c r="C6" s="8"/>
      <c r="D6" s="2"/>
      <c r="G6" s="2"/>
      <c r="H6" s="2"/>
    </row>
    <row r="7" spans="1:9" x14ac:dyDescent="0.25">
      <c r="A7" s="8">
        <f>G25</f>
        <v>108277.28</v>
      </c>
      <c r="B7" s="7">
        <v>43891</v>
      </c>
      <c r="C7" s="8"/>
      <c r="D7" s="2"/>
    </row>
    <row r="8" spans="1:9" x14ac:dyDescent="0.25">
      <c r="A8" s="8">
        <f>A33</f>
        <v>108277.28</v>
      </c>
      <c r="B8" s="7">
        <v>43922</v>
      </c>
      <c r="C8" s="8"/>
    </row>
    <row r="9" spans="1:9" x14ac:dyDescent="0.25">
      <c r="A9" s="8">
        <f>D33</f>
        <v>108277.28</v>
      </c>
      <c r="B9" s="7">
        <v>43952</v>
      </c>
      <c r="C9" s="8"/>
      <c r="G9" s="24" t="s">
        <v>54</v>
      </c>
      <c r="H9" s="8">
        <v>1299327.3500000001</v>
      </c>
    </row>
    <row r="10" spans="1:9" x14ac:dyDescent="0.25">
      <c r="A10" s="8">
        <f>G33</f>
        <v>108277.28</v>
      </c>
      <c r="B10" s="7">
        <v>43983</v>
      </c>
      <c r="C10" s="8"/>
      <c r="G10" s="24" t="s">
        <v>55</v>
      </c>
      <c r="H10" s="8"/>
      <c r="I10" s="40"/>
    </row>
    <row r="11" spans="1:9" x14ac:dyDescent="0.25">
      <c r="A11" s="8">
        <f>A42</f>
        <v>108277.28</v>
      </c>
      <c r="B11" s="7">
        <v>44013</v>
      </c>
      <c r="C11" s="8"/>
      <c r="D11" s="24" t="s">
        <v>34</v>
      </c>
      <c r="E11" s="16">
        <v>1299327.3500000001</v>
      </c>
      <c r="F11" s="29"/>
      <c r="G11" s="24" t="s">
        <v>57</v>
      </c>
      <c r="H11" s="20"/>
    </row>
    <row r="12" spans="1:9" x14ac:dyDescent="0.25">
      <c r="A12" s="8">
        <f>D42</f>
        <v>108277.28</v>
      </c>
      <c r="B12" s="7">
        <v>44044</v>
      </c>
      <c r="C12" s="8"/>
      <c r="D12" s="24" t="s">
        <v>6</v>
      </c>
      <c r="E12" s="16">
        <f>A18</f>
        <v>1293827.3600000001</v>
      </c>
      <c r="F12" s="31"/>
      <c r="G12" s="20"/>
      <c r="H12" s="24"/>
    </row>
    <row r="13" spans="1:9" x14ac:dyDescent="0.25">
      <c r="A13" s="8">
        <f>G42</f>
        <v>108277.28</v>
      </c>
      <c r="B13" s="7">
        <v>44075</v>
      </c>
      <c r="C13" s="8"/>
      <c r="D13" s="24" t="s">
        <v>36</v>
      </c>
      <c r="E13" s="20">
        <f>D35+D36+G35+D43+G53</f>
        <v>140000</v>
      </c>
      <c r="F13" s="4"/>
      <c r="G13" s="1"/>
    </row>
    <row r="14" spans="1:9" x14ac:dyDescent="0.25">
      <c r="A14" s="8">
        <f>A51</f>
        <v>108277.28</v>
      </c>
      <c r="B14" s="7">
        <v>44105</v>
      </c>
      <c r="C14" s="8"/>
      <c r="D14" s="24" t="s">
        <v>37</v>
      </c>
      <c r="E14" s="16"/>
      <c r="F14" s="8"/>
      <c r="G14" s="2"/>
      <c r="H14" s="2">
        <f>E11-A18</f>
        <v>5499.9899999999907</v>
      </c>
    </row>
    <row r="15" spans="1:9" x14ac:dyDescent="0.25">
      <c r="A15" s="8">
        <f>D51</f>
        <v>108277.28</v>
      </c>
      <c r="B15" s="7">
        <v>44136</v>
      </c>
      <c r="C15" s="8"/>
      <c r="D15" s="24" t="s">
        <v>39</v>
      </c>
      <c r="E15" s="24"/>
      <c r="F15" s="8"/>
      <c r="G15" s="2"/>
      <c r="H15" s="2"/>
    </row>
    <row r="16" spans="1:9" x14ac:dyDescent="0.25">
      <c r="A16" s="8">
        <f>G51</f>
        <v>102777.28</v>
      </c>
      <c r="B16" s="7">
        <v>44166</v>
      </c>
      <c r="C16" s="8"/>
      <c r="D16" s="24" t="s">
        <v>38</v>
      </c>
      <c r="E16" s="20"/>
      <c r="G16" s="1"/>
    </row>
    <row r="17" spans="1:9" x14ac:dyDescent="0.25">
      <c r="A17" s="8"/>
      <c r="B17" s="15" t="s">
        <v>46</v>
      </c>
      <c r="C17" s="30">
        <v>0</v>
      </c>
      <c r="D17" s="24"/>
      <c r="E17" s="16"/>
      <c r="G17" s="2"/>
    </row>
    <row r="18" spans="1:9" x14ac:dyDescent="0.25">
      <c r="A18" s="16">
        <f>SUM(A5:A17)</f>
        <v>1293827.3600000001</v>
      </c>
      <c r="B18" s="24" t="s">
        <v>23</v>
      </c>
      <c r="C18" s="39" t="s">
        <v>56</v>
      </c>
      <c r="D18" s="20"/>
      <c r="E18" s="16"/>
    </row>
    <row r="19" spans="1:9" x14ac:dyDescent="0.25">
      <c r="A19" s="63" t="s">
        <v>0</v>
      </c>
      <c r="B19" s="64"/>
      <c r="C19" s="65"/>
      <c r="D19" s="66" t="s">
        <v>1</v>
      </c>
      <c r="E19" s="66"/>
      <c r="F19" s="66"/>
      <c r="G19" s="63" t="s">
        <v>8</v>
      </c>
      <c r="H19" s="64"/>
      <c r="I19" s="65"/>
    </row>
    <row r="20" spans="1:9" x14ac:dyDescent="0.25">
      <c r="A20" s="14">
        <f>D4</f>
        <v>108277.27916666667</v>
      </c>
      <c r="B20" s="4" t="s">
        <v>2</v>
      </c>
      <c r="C20" s="4"/>
      <c r="D20" s="14">
        <f>A20</f>
        <v>108277.27916666667</v>
      </c>
      <c r="E20" s="4" t="s">
        <v>7</v>
      </c>
      <c r="F20" s="4"/>
      <c r="G20" s="14">
        <f>A20</f>
        <v>108277.27916666667</v>
      </c>
      <c r="H20" s="4" t="s">
        <v>7</v>
      </c>
      <c r="I20" s="20"/>
    </row>
    <row r="21" spans="1:9" x14ac:dyDescent="0.25">
      <c r="A21" s="5">
        <f>1196.47</f>
        <v>1196.47</v>
      </c>
      <c r="B21" s="6" t="s">
        <v>4</v>
      </c>
      <c r="C21" s="6">
        <v>43832</v>
      </c>
      <c r="D21" s="5">
        <v>1237.1500000000001</v>
      </c>
      <c r="E21" s="6" t="s">
        <v>75</v>
      </c>
      <c r="F21" s="6">
        <v>43864</v>
      </c>
      <c r="G21" s="5">
        <v>1237.1500000000001</v>
      </c>
      <c r="H21" s="6" t="s">
        <v>4</v>
      </c>
      <c r="I21" s="6">
        <v>43892</v>
      </c>
    </row>
    <row r="22" spans="1:9" x14ac:dyDescent="0.25">
      <c r="A22" s="5">
        <v>10000</v>
      </c>
      <c r="B22" s="21" t="s">
        <v>20</v>
      </c>
      <c r="C22" s="21">
        <v>43838</v>
      </c>
      <c r="D22" s="5">
        <v>107040.13</v>
      </c>
      <c r="E22" s="21" t="s">
        <v>45</v>
      </c>
      <c r="F22" s="21">
        <v>43881</v>
      </c>
      <c r="G22" s="5">
        <v>107040.13</v>
      </c>
      <c r="H22" s="6" t="s">
        <v>45</v>
      </c>
      <c r="I22" s="21">
        <v>43910</v>
      </c>
    </row>
    <row r="23" spans="1:9" x14ac:dyDescent="0.25">
      <c r="A23" s="5">
        <v>97080.81</v>
      </c>
      <c r="B23" s="21"/>
      <c r="C23" s="21"/>
      <c r="D23" s="5"/>
      <c r="E23" s="21"/>
      <c r="F23" s="21"/>
      <c r="G23" s="5"/>
      <c r="H23" s="6"/>
      <c r="I23" s="5"/>
    </row>
    <row r="24" spans="1:9" x14ac:dyDescent="0.25">
      <c r="A24" s="5"/>
      <c r="B24" s="21" t="s">
        <v>47</v>
      </c>
      <c r="C24" s="6"/>
      <c r="D24" s="5"/>
      <c r="E24" s="6"/>
      <c r="F24" s="5"/>
      <c r="G24" s="5"/>
      <c r="H24" s="6"/>
      <c r="I24" s="5"/>
    </row>
    <row r="25" spans="1:9" x14ac:dyDescent="0.25">
      <c r="A25" s="13">
        <f>SUM(A21:A24)</f>
        <v>108277.28</v>
      </c>
      <c r="B25" s="15">
        <f>B5</f>
        <v>43831</v>
      </c>
      <c r="C25" s="23" t="s">
        <v>6</v>
      </c>
      <c r="D25" s="13">
        <f>SUM(D21:D24)</f>
        <v>108277.28</v>
      </c>
      <c r="E25" s="15">
        <f>B6</f>
        <v>43862</v>
      </c>
      <c r="F25" s="23" t="str">
        <f>C25</f>
        <v>repassado</v>
      </c>
      <c r="G25" s="13">
        <f>SUM(G21:G24)</f>
        <v>108277.28</v>
      </c>
      <c r="H25" s="38">
        <f>B7</f>
        <v>43891</v>
      </c>
      <c r="I25" s="20" t="str">
        <f>F25</f>
        <v>repassado</v>
      </c>
    </row>
    <row r="26" spans="1:9" x14ac:dyDescent="0.25">
      <c r="A26" s="12">
        <f>A25-A20</f>
        <v>8.3333332440815866E-4</v>
      </c>
      <c r="B26" s="23" t="s">
        <v>14</v>
      </c>
      <c r="C26" s="23" t="str">
        <f>C3</f>
        <v>Déb. Legis.</v>
      </c>
      <c r="D26" s="12">
        <f>D25-D20</f>
        <v>8.3333332440815866E-4</v>
      </c>
      <c r="E26" s="15" t="s">
        <v>14</v>
      </c>
      <c r="F26" s="23" t="str">
        <f>C26</f>
        <v>Déb. Legis.</v>
      </c>
      <c r="G26" s="12">
        <f>G25-G20</f>
        <v>8.3333332440815866E-4</v>
      </c>
      <c r="H26" s="16" t="s">
        <v>14</v>
      </c>
      <c r="I26" s="23" t="str">
        <f>F26</f>
        <v>Déb. Legis.</v>
      </c>
    </row>
    <row r="27" spans="1:9" x14ac:dyDescent="0.25">
      <c r="A27" s="55"/>
      <c r="B27" s="53"/>
      <c r="C27" s="54"/>
      <c r="D27" s="49"/>
      <c r="E27" s="23"/>
      <c r="F27" s="23"/>
      <c r="G27" s="49"/>
      <c r="H27" s="23"/>
      <c r="I27" s="23"/>
    </row>
    <row r="28" spans="1:9" x14ac:dyDescent="0.25">
      <c r="A28" s="63" t="s">
        <v>18</v>
      </c>
      <c r="B28" s="64"/>
      <c r="C28" s="65"/>
      <c r="D28" s="61" t="s">
        <v>19</v>
      </c>
      <c r="E28" s="61"/>
      <c r="F28" s="61"/>
      <c r="G28" s="61" t="s">
        <v>22</v>
      </c>
      <c r="H28" s="61"/>
      <c r="I28" s="61"/>
    </row>
    <row r="29" spans="1:9" x14ac:dyDescent="0.25">
      <c r="A29" s="14">
        <f>D29</f>
        <v>108277.27916666667</v>
      </c>
      <c r="B29" s="4" t="s">
        <v>7</v>
      </c>
      <c r="C29" s="4"/>
      <c r="D29" s="14">
        <f>D20</f>
        <v>108277.27916666667</v>
      </c>
      <c r="E29" s="4" t="s">
        <v>7</v>
      </c>
      <c r="F29" s="4"/>
      <c r="G29" s="14">
        <f>G20</f>
        <v>108277.27916666667</v>
      </c>
      <c r="H29" s="4" t="s">
        <v>7</v>
      </c>
      <c r="I29" s="4"/>
    </row>
    <row r="30" spans="1:9" x14ac:dyDescent="0.25">
      <c r="A30" s="5">
        <v>1237.1500000000001</v>
      </c>
      <c r="B30" s="6" t="s">
        <v>4</v>
      </c>
      <c r="C30" s="6">
        <v>43922</v>
      </c>
      <c r="D30" s="5">
        <v>1237.1500000000001</v>
      </c>
      <c r="E30" s="6" t="s">
        <v>4</v>
      </c>
      <c r="F30" s="6">
        <v>43956</v>
      </c>
      <c r="G30" s="5">
        <v>1237.1500000000001</v>
      </c>
      <c r="H30" s="6" t="s">
        <v>4</v>
      </c>
      <c r="I30" s="6">
        <v>43983</v>
      </c>
    </row>
    <row r="31" spans="1:9" x14ac:dyDescent="0.25">
      <c r="A31" s="5">
        <v>107040.13</v>
      </c>
      <c r="B31" s="6" t="s">
        <v>20</v>
      </c>
      <c r="C31" s="21">
        <v>43941</v>
      </c>
      <c r="D31" s="5">
        <v>107040.13</v>
      </c>
      <c r="E31" s="6" t="s">
        <v>20</v>
      </c>
      <c r="F31" s="6">
        <v>43971</v>
      </c>
      <c r="G31" s="5">
        <v>107040.13</v>
      </c>
      <c r="H31" s="6" t="s">
        <v>20</v>
      </c>
      <c r="I31" s="6">
        <v>44004</v>
      </c>
    </row>
    <row r="32" spans="1:9" x14ac:dyDescent="0.25">
      <c r="A32" s="5"/>
      <c r="B32" s="6"/>
      <c r="C32" s="21"/>
      <c r="D32" s="5"/>
      <c r="E32" s="6"/>
      <c r="F32" s="6"/>
      <c r="G32" s="5"/>
      <c r="H32" s="6"/>
      <c r="I32" s="6"/>
    </row>
    <row r="33" spans="1:9" x14ac:dyDescent="0.25">
      <c r="A33" s="25">
        <f>SUM(A30:A32)</f>
        <v>108277.28</v>
      </c>
      <c r="B33" s="15">
        <f>B8</f>
        <v>43922</v>
      </c>
      <c r="C33" s="20" t="str">
        <f>C25</f>
        <v>repassado</v>
      </c>
      <c r="D33" s="25">
        <f>SUM(D30:D31)</f>
        <v>108277.28</v>
      </c>
      <c r="E33" s="15">
        <f>B9</f>
        <v>43952</v>
      </c>
      <c r="F33" s="20" t="str">
        <f>C25</f>
        <v>repassado</v>
      </c>
      <c r="G33" s="25">
        <f>SUM(G30:G31)</f>
        <v>108277.28</v>
      </c>
      <c r="H33" s="15">
        <f>B10</f>
        <v>43983</v>
      </c>
      <c r="I33" s="20" t="str">
        <f>F33</f>
        <v>repassado</v>
      </c>
    </row>
    <row r="34" spans="1:9" x14ac:dyDescent="0.25">
      <c r="A34" s="26">
        <f>A29-A33</f>
        <v>-8.3333332440815866E-4</v>
      </c>
      <c r="B34" s="16" t="s">
        <v>14</v>
      </c>
      <c r="C34" s="23" t="s">
        <v>15</v>
      </c>
      <c r="D34" s="26">
        <f>D29-D33</f>
        <v>-8.3333332440815866E-4</v>
      </c>
      <c r="E34" s="16" t="str">
        <f>B34</f>
        <v>saldo</v>
      </c>
      <c r="F34" s="23" t="s">
        <v>15</v>
      </c>
      <c r="G34" s="26">
        <f>G29-G33</f>
        <v>-8.3333332440815866E-4</v>
      </c>
      <c r="H34" s="16" t="s">
        <v>14</v>
      </c>
      <c r="I34" s="23" t="s">
        <v>15</v>
      </c>
    </row>
    <row r="35" spans="1:9" x14ac:dyDescent="0.25">
      <c r="A35" s="56"/>
      <c r="B35" s="53"/>
      <c r="C35" s="54"/>
      <c r="D35" s="48">
        <v>10000</v>
      </c>
      <c r="E35" s="23" t="s">
        <v>77</v>
      </c>
      <c r="F35" s="23">
        <v>43956</v>
      </c>
      <c r="G35" s="48">
        <v>10000</v>
      </c>
      <c r="H35" s="23" t="s">
        <v>77</v>
      </c>
      <c r="I35" s="23">
        <v>44004</v>
      </c>
    </row>
    <row r="36" spans="1:9" x14ac:dyDescent="0.25">
      <c r="A36" s="56"/>
      <c r="B36" s="53"/>
      <c r="C36" s="54"/>
      <c r="D36" s="48">
        <v>10000</v>
      </c>
      <c r="E36" s="23" t="s">
        <v>61</v>
      </c>
      <c r="F36" s="23">
        <v>43972</v>
      </c>
      <c r="G36" s="48"/>
      <c r="H36" s="23"/>
      <c r="I36" s="23"/>
    </row>
    <row r="37" spans="1:9" x14ac:dyDescent="0.25">
      <c r="A37" s="56"/>
      <c r="B37" s="53"/>
      <c r="C37" s="54"/>
      <c r="D37" s="48"/>
      <c r="E37" s="23"/>
      <c r="F37" s="23"/>
      <c r="G37" s="48"/>
      <c r="H37" s="23"/>
      <c r="I37" s="23"/>
    </row>
    <row r="38" spans="1:9" x14ac:dyDescent="0.25">
      <c r="A38" s="63" t="s">
        <v>25</v>
      </c>
      <c r="B38" s="64"/>
      <c r="C38" s="65"/>
      <c r="D38" s="61" t="s">
        <v>27</v>
      </c>
      <c r="E38" s="61"/>
      <c r="F38" s="61"/>
      <c r="G38" s="61" t="s">
        <v>28</v>
      </c>
      <c r="H38" s="61"/>
      <c r="I38" s="61"/>
    </row>
    <row r="39" spans="1:9" x14ac:dyDescent="0.25">
      <c r="A39" s="14">
        <f>A29</f>
        <v>108277.27916666667</v>
      </c>
      <c r="B39" s="4" t="s">
        <v>7</v>
      </c>
      <c r="C39" s="4"/>
      <c r="D39" s="14">
        <f>D29</f>
        <v>108277.27916666667</v>
      </c>
      <c r="E39" s="4" t="s">
        <v>7</v>
      </c>
      <c r="F39" s="4"/>
      <c r="G39" s="14">
        <f>G29</f>
        <v>108277.27916666667</v>
      </c>
      <c r="H39" s="4" t="s">
        <v>7</v>
      </c>
      <c r="I39" s="4"/>
    </row>
    <row r="40" spans="1:9" x14ac:dyDescent="0.25">
      <c r="A40" s="41">
        <v>1237.1500000000001</v>
      </c>
      <c r="B40" s="42" t="s">
        <v>4</v>
      </c>
      <c r="C40" s="42">
        <v>44022</v>
      </c>
      <c r="D40" s="41">
        <v>1237.1500000000001</v>
      </c>
      <c r="E40" s="42" t="s">
        <v>4</v>
      </c>
      <c r="F40" s="42">
        <v>44049</v>
      </c>
      <c r="G40" s="41">
        <v>1237.1500000000001</v>
      </c>
      <c r="H40" s="42" t="s">
        <v>4</v>
      </c>
      <c r="I40" s="42">
        <v>44075</v>
      </c>
    </row>
    <row r="41" spans="1:9" x14ac:dyDescent="0.25">
      <c r="A41" s="5">
        <v>107040.13</v>
      </c>
      <c r="B41" s="6" t="s">
        <v>20</v>
      </c>
      <c r="C41" s="6">
        <v>44032</v>
      </c>
      <c r="D41" s="5">
        <v>107040.13</v>
      </c>
      <c r="E41" s="6" t="s">
        <v>20</v>
      </c>
      <c r="F41" s="6">
        <v>44063</v>
      </c>
      <c r="G41" s="5">
        <v>107040.13</v>
      </c>
      <c r="H41" s="6" t="s">
        <v>76</v>
      </c>
      <c r="I41" s="6">
        <v>44095</v>
      </c>
    </row>
    <row r="42" spans="1:9" x14ac:dyDescent="0.25">
      <c r="A42" s="25">
        <f>SUM(A40:A41)</f>
        <v>108277.28</v>
      </c>
      <c r="B42" s="15">
        <f>B11</f>
        <v>44013</v>
      </c>
      <c r="C42" s="20" t="s">
        <v>6</v>
      </c>
      <c r="D42" s="25">
        <f>SUM(D40:D41)</f>
        <v>108277.28</v>
      </c>
      <c r="E42" s="15">
        <f>B12</f>
        <v>44044</v>
      </c>
      <c r="F42" s="20" t="s">
        <v>6</v>
      </c>
      <c r="G42" s="25">
        <f>SUM(G40:G41)</f>
        <v>108277.28</v>
      </c>
      <c r="H42" s="15">
        <f>B13</f>
        <v>44075</v>
      </c>
      <c r="I42" s="20" t="s">
        <v>6</v>
      </c>
    </row>
    <row r="43" spans="1:9" x14ac:dyDescent="0.25">
      <c r="A43" s="48"/>
      <c r="B43" s="50"/>
      <c r="C43" s="58"/>
      <c r="D43" s="48">
        <v>60000</v>
      </c>
      <c r="E43" s="50" t="s">
        <v>78</v>
      </c>
      <c r="F43" s="49">
        <v>44063</v>
      </c>
      <c r="G43" s="48"/>
      <c r="H43" s="50"/>
      <c r="I43" s="49"/>
    </row>
    <row r="44" spans="1:9" x14ac:dyDescent="0.25">
      <c r="A44" s="48"/>
      <c r="B44" s="50"/>
      <c r="C44" s="58"/>
      <c r="D44" s="48">
        <v>0</v>
      </c>
      <c r="E44" s="50"/>
      <c r="F44" s="49"/>
      <c r="G44" s="48"/>
      <c r="H44" s="50"/>
      <c r="I44" s="49"/>
    </row>
    <row r="45" spans="1:9" x14ac:dyDescent="0.25">
      <c r="A45" s="26">
        <f>A42-A39</f>
        <v>8.3333332440815866E-4</v>
      </c>
      <c r="B45" s="16" t="s">
        <v>14</v>
      </c>
      <c r="C45" s="23" t="s">
        <v>15</v>
      </c>
      <c r="D45" s="26">
        <v>0</v>
      </c>
      <c r="E45" s="16" t="s">
        <v>14</v>
      </c>
      <c r="F45" s="23" t="s">
        <v>15</v>
      </c>
      <c r="G45" s="26">
        <f>G42-G39</f>
        <v>8.3333332440815866E-4</v>
      </c>
      <c r="H45" s="16" t="s">
        <v>14</v>
      </c>
      <c r="I45" s="23" t="s">
        <v>15</v>
      </c>
    </row>
    <row r="46" spans="1:9" x14ac:dyDescent="0.25">
      <c r="A46" s="63" t="s">
        <v>29</v>
      </c>
      <c r="B46" s="64"/>
      <c r="C46" s="65"/>
      <c r="D46" s="61" t="s">
        <v>30</v>
      </c>
      <c r="E46" s="61"/>
      <c r="F46" s="61"/>
      <c r="G46" s="61" t="s">
        <v>33</v>
      </c>
      <c r="H46" s="61"/>
      <c r="I46" s="61"/>
    </row>
    <row r="47" spans="1:9" x14ac:dyDescent="0.25">
      <c r="A47" s="14">
        <f>A39</f>
        <v>108277.27916666667</v>
      </c>
      <c r="B47" s="4" t="s">
        <v>7</v>
      </c>
      <c r="C47" s="4"/>
      <c r="D47" s="14">
        <f>D39</f>
        <v>108277.27916666667</v>
      </c>
      <c r="E47" s="4" t="s">
        <v>7</v>
      </c>
      <c r="F47" s="4"/>
      <c r="G47" s="14">
        <f>G39</f>
        <v>108277.27916666667</v>
      </c>
      <c r="H47" s="4" t="s">
        <v>7</v>
      </c>
      <c r="I47" s="4"/>
    </row>
    <row r="48" spans="1:9" x14ac:dyDescent="0.25">
      <c r="A48" s="5">
        <v>1237.1500000000001</v>
      </c>
      <c r="B48" s="6">
        <v>44110</v>
      </c>
      <c r="C48" s="6" t="s">
        <v>4</v>
      </c>
      <c r="D48" s="5">
        <v>1237.1500000000001</v>
      </c>
      <c r="E48" s="6" t="s">
        <v>4</v>
      </c>
      <c r="F48" s="6"/>
      <c r="G48" s="5">
        <v>1237.1500000000001</v>
      </c>
      <c r="H48" s="6"/>
      <c r="I48" s="6"/>
    </row>
    <row r="49" spans="1:9" x14ac:dyDescent="0.25">
      <c r="A49" s="5">
        <v>107040.13</v>
      </c>
      <c r="B49" s="6" t="s">
        <v>20</v>
      </c>
      <c r="C49" s="6">
        <v>44124</v>
      </c>
      <c r="D49" s="5">
        <v>107040.13</v>
      </c>
      <c r="E49" s="6"/>
      <c r="F49" s="36"/>
      <c r="G49" s="5">
        <v>101540.13</v>
      </c>
      <c r="H49" s="6"/>
      <c r="I49" s="6"/>
    </row>
    <row r="50" spans="1:9" x14ac:dyDescent="0.25">
      <c r="A50" s="5"/>
      <c r="B50" s="6"/>
      <c r="C50" s="6"/>
      <c r="D50" s="5"/>
      <c r="E50" s="6"/>
      <c r="G50" s="5"/>
      <c r="H50" s="6"/>
      <c r="I50" s="6"/>
    </row>
    <row r="51" spans="1:9" x14ac:dyDescent="0.25">
      <c r="A51" s="25">
        <f>SUM(A48:A49)</f>
        <v>108277.28</v>
      </c>
      <c r="B51" s="15">
        <f>B14</f>
        <v>44105</v>
      </c>
      <c r="C51" s="20" t="str">
        <f>C42</f>
        <v>repassado</v>
      </c>
      <c r="D51" s="25">
        <f>SUM(D48:D50)</f>
        <v>108277.28</v>
      </c>
      <c r="E51" s="15">
        <f>B15</f>
        <v>44136</v>
      </c>
      <c r="F51" s="20" t="s">
        <v>6</v>
      </c>
      <c r="G51" s="25">
        <f>SUM(G48:G50)</f>
        <v>102777.28</v>
      </c>
      <c r="H51" s="15">
        <f>B16</f>
        <v>44166</v>
      </c>
      <c r="I51" s="20" t="s">
        <v>6</v>
      </c>
    </row>
    <row r="52" spans="1:9" x14ac:dyDescent="0.25">
      <c r="A52" s="26">
        <f>A51-D4</f>
        <v>8.3333332440815866E-4</v>
      </c>
      <c r="B52" s="16" t="s">
        <v>14</v>
      </c>
      <c r="C52" s="23" t="s">
        <v>15</v>
      </c>
      <c r="D52" s="26">
        <f>D51-D47</f>
        <v>8.3333332440815866E-4</v>
      </c>
      <c r="E52" s="16" t="s">
        <v>14</v>
      </c>
      <c r="F52" s="23" t="s">
        <v>15</v>
      </c>
      <c r="G52" s="26">
        <f>G51-G47</f>
        <v>-5499.9991666666756</v>
      </c>
      <c r="H52" s="16" t="s">
        <v>14</v>
      </c>
      <c r="I52" s="23" t="s">
        <v>15</v>
      </c>
    </row>
    <row r="53" spans="1:9" x14ac:dyDescent="0.25">
      <c r="G53">
        <v>50000</v>
      </c>
    </row>
  </sheetData>
  <mergeCells count="13">
    <mergeCell ref="A1:G1"/>
    <mergeCell ref="A19:C19"/>
    <mergeCell ref="D19:F19"/>
    <mergeCell ref="G19:I19"/>
    <mergeCell ref="A28:C28"/>
    <mergeCell ref="D28:F28"/>
    <mergeCell ref="G28:I28"/>
    <mergeCell ref="A38:C38"/>
    <mergeCell ref="D38:F38"/>
    <mergeCell ref="G38:I38"/>
    <mergeCell ref="A46:C46"/>
    <mergeCell ref="D46:F46"/>
    <mergeCell ref="G46:I46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H10" sqref="H10"/>
    </sheetView>
  </sheetViews>
  <sheetFormatPr defaultRowHeight="15" x14ac:dyDescent="0.25"/>
  <cols>
    <col min="1" max="1" width="16.28515625" bestFit="1" customWidth="1"/>
    <col min="2" max="2" width="15.5703125" bestFit="1" customWidth="1"/>
    <col min="3" max="3" width="15.7109375" bestFit="1" customWidth="1"/>
    <col min="4" max="4" width="15" bestFit="1" customWidth="1"/>
    <col min="5" max="5" width="11" bestFit="1" customWidth="1"/>
    <col min="6" max="6" width="15.7109375" bestFit="1" customWidth="1"/>
    <col min="7" max="7" width="15" bestFit="1" customWidth="1"/>
    <col min="8" max="8" width="15.85546875" bestFit="1" customWidth="1"/>
    <col min="9" max="9" width="15.7109375" bestFit="1" customWidth="1"/>
  </cols>
  <sheetData>
    <row r="1" spans="1:9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9" x14ac:dyDescent="0.25">
      <c r="A2" s="27" t="s">
        <v>58</v>
      </c>
      <c r="B2" s="27">
        <v>2021</v>
      </c>
      <c r="C2" s="27"/>
    </row>
    <row r="3" spans="1:9" x14ac:dyDescent="0.25">
      <c r="A3" s="10" t="s">
        <v>16</v>
      </c>
      <c r="B3" s="10"/>
      <c r="C3" s="11" t="s">
        <v>11</v>
      </c>
      <c r="G3" s="2"/>
      <c r="H3" s="2"/>
    </row>
    <row r="4" spans="1:9" x14ac:dyDescent="0.25">
      <c r="A4" s="5">
        <v>1330187.78</v>
      </c>
      <c r="B4" s="8"/>
      <c r="C4" s="8"/>
      <c r="D4" s="44">
        <f>A4/12</f>
        <v>110848.98166666667</v>
      </c>
      <c r="E4" s="2"/>
      <c r="G4" s="2"/>
      <c r="H4" s="2"/>
    </row>
    <row r="5" spans="1:9" x14ac:dyDescent="0.25">
      <c r="A5" s="8">
        <f>A25</f>
        <v>110848.98000000001</v>
      </c>
      <c r="B5" s="7">
        <v>44197</v>
      </c>
      <c r="C5" s="8">
        <f>A5-D4</f>
        <v>-1.6666666633682325E-3</v>
      </c>
      <c r="D5" s="2"/>
      <c r="G5" s="2"/>
      <c r="H5" s="2"/>
    </row>
    <row r="6" spans="1:9" x14ac:dyDescent="0.25">
      <c r="A6" s="8">
        <f>D25</f>
        <v>107022.18</v>
      </c>
      <c r="B6" s="7">
        <v>44228</v>
      </c>
      <c r="C6" s="8">
        <f>A6-D4</f>
        <v>-3826.8016666666808</v>
      </c>
      <c r="D6" s="2"/>
      <c r="G6" s="2"/>
      <c r="H6" s="2"/>
    </row>
    <row r="7" spans="1:9" x14ac:dyDescent="0.25">
      <c r="A7" s="8">
        <f>G25</f>
        <v>114675.78</v>
      </c>
      <c r="B7" s="7">
        <v>44256</v>
      </c>
      <c r="C7" s="8">
        <f>A7-D4</f>
        <v>3826.798333333325</v>
      </c>
      <c r="D7" s="2"/>
    </row>
    <row r="8" spans="1:9" x14ac:dyDescent="0.25">
      <c r="A8" s="8">
        <f>A33</f>
        <v>110848.98</v>
      </c>
      <c r="B8" s="7">
        <v>44287</v>
      </c>
      <c r="C8" s="8"/>
    </row>
    <row r="9" spans="1:9" x14ac:dyDescent="0.25">
      <c r="A9" s="8">
        <f>D33</f>
        <v>110848.98</v>
      </c>
      <c r="B9" s="7">
        <v>44317</v>
      </c>
      <c r="C9" s="8"/>
      <c r="G9" s="24" t="s">
        <v>54</v>
      </c>
      <c r="H9" s="8">
        <f>A4</f>
        <v>1330187.78</v>
      </c>
    </row>
    <row r="10" spans="1:9" x14ac:dyDescent="0.25">
      <c r="A10" s="8">
        <f>G33</f>
        <v>110848.98</v>
      </c>
      <c r="B10" s="7">
        <v>44348</v>
      </c>
      <c r="C10" s="8"/>
      <c r="G10" s="24" t="s">
        <v>55</v>
      </c>
      <c r="H10" s="8"/>
      <c r="I10" s="40"/>
    </row>
    <row r="11" spans="1:9" x14ac:dyDescent="0.25">
      <c r="A11" s="8">
        <f>A42</f>
        <v>110848.98</v>
      </c>
      <c r="B11" s="7">
        <v>44378</v>
      </c>
      <c r="C11" s="8"/>
      <c r="D11" s="24" t="s">
        <v>34</v>
      </c>
      <c r="E11" s="16"/>
      <c r="F11" s="29"/>
      <c r="G11" s="24" t="s">
        <v>57</v>
      </c>
      <c r="H11" s="20"/>
    </row>
    <row r="12" spans="1:9" x14ac:dyDescent="0.25">
      <c r="A12" s="8">
        <f>D42</f>
        <v>110848.98</v>
      </c>
      <c r="B12" s="7">
        <v>44409</v>
      </c>
      <c r="C12" s="8"/>
      <c r="D12" s="24" t="s">
        <v>6</v>
      </c>
      <c r="E12" s="16"/>
      <c r="F12" s="31"/>
      <c r="G12" s="20"/>
      <c r="H12" s="24"/>
    </row>
    <row r="13" spans="1:9" x14ac:dyDescent="0.25">
      <c r="A13" s="8">
        <f>G42</f>
        <v>110848.98</v>
      </c>
      <c r="B13" s="7">
        <v>44440</v>
      </c>
      <c r="C13" s="8"/>
      <c r="D13" s="24" t="s">
        <v>36</v>
      </c>
      <c r="E13" s="20">
        <f>D35+D36+G35+D43+G53</f>
        <v>0</v>
      </c>
      <c r="F13" s="4"/>
      <c r="G13" s="1"/>
    </row>
    <row r="14" spans="1:9" x14ac:dyDescent="0.25">
      <c r="A14" s="8">
        <f>A51</f>
        <v>110848.98</v>
      </c>
      <c r="B14" s="7">
        <v>44470</v>
      </c>
      <c r="C14" s="8"/>
      <c r="D14" s="24" t="s">
        <v>37</v>
      </c>
      <c r="E14" s="16"/>
      <c r="F14" s="8"/>
      <c r="G14" s="2"/>
      <c r="H14" s="2"/>
    </row>
    <row r="15" spans="1:9" x14ac:dyDescent="0.25">
      <c r="A15" s="8">
        <f>D51</f>
        <v>0</v>
      </c>
      <c r="B15" s="7">
        <v>44501</v>
      </c>
      <c r="C15" s="8"/>
      <c r="D15" s="24" t="s">
        <v>39</v>
      </c>
      <c r="E15" s="24"/>
      <c r="F15" s="8"/>
      <c r="G15" s="2"/>
      <c r="H15" s="2"/>
    </row>
    <row r="16" spans="1:9" x14ac:dyDescent="0.25">
      <c r="A16" s="8">
        <f>G51</f>
        <v>0</v>
      </c>
      <c r="B16" s="7">
        <v>44531</v>
      </c>
      <c r="C16" s="8"/>
      <c r="D16" s="24" t="s">
        <v>38</v>
      </c>
      <c r="E16" s="20"/>
      <c r="G16" s="1"/>
    </row>
    <row r="17" spans="1:9" x14ac:dyDescent="0.25">
      <c r="A17" s="8"/>
      <c r="B17" s="15" t="s">
        <v>46</v>
      </c>
      <c r="C17" s="30">
        <v>0</v>
      </c>
      <c r="D17" s="24"/>
      <c r="E17" s="16"/>
      <c r="G17" s="2"/>
    </row>
    <row r="18" spans="1:9" x14ac:dyDescent="0.25">
      <c r="A18" s="16">
        <f>SUM(A5:A17)</f>
        <v>1108489.8</v>
      </c>
      <c r="B18" s="24" t="s">
        <v>23</v>
      </c>
      <c r="C18" s="39" t="s">
        <v>56</v>
      </c>
      <c r="D18" s="20"/>
      <c r="E18" s="16"/>
    </row>
    <row r="19" spans="1:9" x14ac:dyDescent="0.25">
      <c r="A19" s="63" t="s">
        <v>0</v>
      </c>
      <c r="B19" s="64"/>
      <c r="C19" s="65"/>
      <c r="D19" s="66" t="s">
        <v>1</v>
      </c>
      <c r="E19" s="66"/>
      <c r="F19" s="66"/>
      <c r="G19" s="63" t="s">
        <v>8</v>
      </c>
      <c r="H19" s="64"/>
      <c r="I19" s="65"/>
    </row>
    <row r="20" spans="1:9" x14ac:dyDescent="0.25">
      <c r="A20" s="14">
        <f>D4</f>
        <v>110848.98166666667</v>
      </c>
      <c r="B20" s="4" t="s">
        <v>2</v>
      </c>
      <c r="C20" s="4"/>
      <c r="D20" s="14">
        <f>A20</f>
        <v>110848.98166666667</v>
      </c>
      <c r="E20" s="4" t="s">
        <v>7</v>
      </c>
      <c r="F20" s="4"/>
      <c r="G20" s="14">
        <f>A20</f>
        <v>110848.98166666667</v>
      </c>
      <c r="H20" s="4" t="s">
        <v>7</v>
      </c>
      <c r="I20" s="20"/>
    </row>
    <row r="21" spans="1:9" x14ac:dyDescent="0.25">
      <c r="A21" s="5">
        <v>3826.2</v>
      </c>
      <c r="B21" s="6" t="s">
        <v>14</v>
      </c>
      <c r="C21" s="6">
        <v>44198</v>
      </c>
      <c r="D21" s="5">
        <v>1237.1500000000001</v>
      </c>
      <c r="E21" s="6" t="s">
        <v>4</v>
      </c>
      <c r="F21" s="6">
        <v>44245</v>
      </c>
      <c r="G21" s="5">
        <v>1237.1500000000001</v>
      </c>
      <c r="H21" s="6" t="s">
        <v>4</v>
      </c>
      <c r="I21" s="6"/>
    </row>
    <row r="22" spans="1:9" x14ac:dyDescent="0.25">
      <c r="A22" s="5">
        <v>1237.1500000000001</v>
      </c>
      <c r="B22" s="21" t="s">
        <v>4</v>
      </c>
      <c r="C22" s="21">
        <v>44204</v>
      </c>
      <c r="D22" s="5">
        <v>105785.03</v>
      </c>
      <c r="E22" s="21" t="s">
        <v>45</v>
      </c>
      <c r="F22" s="21">
        <v>44244</v>
      </c>
      <c r="G22" s="5">
        <v>113438.63</v>
      </c>
      <c r="H22" s="6" t="s">
        <v>45</v>
      </c>
      <c r="I22" s="21"/>
    </row>
    <row r="23" spans="1:9" x14ac:dyDescent="0.25">
      <c r="A23" s="5">
        <v>105785.63</v>
      </c>
      <c r="B23" s="21" t="s">
        <v>20</v>
      </c>
      <c r="C23" s="21">
        <v>44211</v>
      </c>
      <c r="D23" s="5"/>
      <c r="E23" s="21"/>
      <c r="F23" s="21"/>
      <c r="G23" s="5"/>
      <c r="H23" s="6"/>
      <c r="I23" s="5"/>
    </row>
    <row r="24" spans="1:9" x14ac:dyDescent="0.25">
      <c r="A24" s="5"/>
      <c r="B24" s="21"/>
      <c r="C24" s="6"/>
      <c r="D24" s="5"/>
      <c r="E24" s="6"/>
      <c r="F24" s="5"/>
      <c r="G24" s="5"/>
      <c r="H24" s="6"/>
      <c r="I24" s="5"/>
    </row>
    <row r="25" spans="1:9" x14ac:dyDescent="0.25">
      <c r="A25" s="13">
        <f>SUM(A21:A24)</f>
        <v>110848.98000000001</v>
      </c>
      <c r="B25" s="15">
        <f>B5</f>
        <v>44197</v>
      </c>
      <c r="C25" s="23" t="s">
        <v>6</v>
      </c>
      <c r="D25" s="13">
        <f>SUM(D21:D24)</f>
        <v>107022.18</v>
      </c>
      <c r="E25" s="15">
        <f>B6</f>
        <v>44228</v>
      </c>
      <c r="F25" s="23" t="str">
        <f>C25</f>
        <v>repassado</v>
      </c>
      <c r="G25" s="13">
        <f>SUM(G21:G24)</f>
        <v>114675.78</v>
      </c>
      <c r="H25" s="38">
        <f>B7</f>
        <v>44256</v>
      </c>
      <c r="I25" s="20" t="str">
        <f>F25</f>
        <v>repassado</v>
      </c>
    </row>
    <row r="26" spans="1:9" x14ac:dyDescent="0.25">
      <c r="A26" s="12">
        <f>A25-A20</f>
        <v>-1.6666666633682325E-3</v>
      </c>
      <c r="B26" s="23" t="s">
        <v>14</v>
      </c>
      <c r="C26" s="23" t="str">
        <f>C3</f>
        <v>Déb. Legis.</v>
      </c>
      <c r="D26" s="12">
        <f>D25-D20</f>
        <v>-3826.8016666666808</v>
      </c>
      <c r="E26" s="15" t="s">
        <v>14</v>
      </c>
      <c r="F26" s="23" t="str">
        <f>C26</f>
        <v>Déb. Legis.</v>
      </c>
      <c r="G26" s="12">
        <f>G25-G20</f>
        <v>3826.798333333325</v>
      </c>
      <c r="H26" s="16" t="s">
        <v>14</v>
      </c>
      <c r="I26" s="23" t="str">
        <f>F26</f>
        <v>Déb. Legis.</v>
      </c>
    </row>
    <row r="27" spans="1:9" x14ac:dyDescent="0.25">
      <c r="A27" s="55"/>
      <c r="B27" s="53"/>
      <c r="C27" s="54"/>
      <c r="D27" s="49"/>
      <c r="E27" s="23"/>
      <c r="F27" s="23"/>
      <c r="G27" s="49"/>
      <c r="H27" s="23"/>
      <c r="I27" s="23"/>
    </row>
    <row r="28" spans="1:9" x14ac:dyDescent="0.25">
      <c r="A28" s="63" t="s">
        <v>18</v>
      </c>
      <c r="B28" s="64"/>
      <c r="C28" s="65"/>
      <c r="D28" s="61" t="s">
        <v>19</v>
      </c>
      <c r="E28" s="61"/>
      <c r="F28" s="61"/>
      <c r="G28" s="61" t="s">
        <v>22</v>
      </c>
      <c r="H28" s="61"/>
      <c r="I28" s="61"/>
    </row>
    <row r="29" spans="1:9" x14ac:dyDescent="0.25">
      <c r="A29" s="14">
        <f>D29</f>
        <v>110848.98166666667</v>
      </c>
      <c r="B29" s="4" t="s">
        <v>7</v>
      </c>
      <c r="C29" s="4"/>
      <c r="D29" s="14">
        <f>D20</f>
        <v>110848.98166666667</v>
      </c>
      <c r="E29" s="4" t="s">
        <v>7</v>
      </c>
      <c r="F29" s="4"/>
      <c r="G29" s="14">
        <f>G20</f>
        <v>110848.98166666667</v>
      </c>
      <c r="H29" s="4" t="s">
        <v>7</v>
      </c>
      <c r="I29" s="4"/>
    </row>
    <row r="30" spans="1:9" x14ac:dyDescent="0.25">
      <c r="A30" s="5">
        <v>1237.1500000000001</v>
      </c>
      <c r="B30" s="6" t="s">
        <v>4</v>
      </c>
      <c r="C30" s="6">
        <v>44295</v>
      </c>
      <c r="D30" s="5">
        <v>1237.1500000000001</v>
      </c>
      <c r="E30" s="6" t="s">
        <v>4</v>
      </c>
      <c r="F30" s="6">
        <v>44333</v>
      </c>
      <c r="G30" s="5">
        <v>1237.1500000000001</v>
      </c>
      <c r="H30" s="6" t="s">
        <v>4</v>
      </c>
      <c r="I30" s="6">
        <v>44361</v>
      </c>
    </row>
    <row r="31" spans="1:9" x14ac:dyDescent="0.25">
      <c r="A31" s="5">
        <v>109611.83</v>
      </c>
      <c r="B31" s="6" t="s">
        <v>20</v>
      </c>
      <c r="C31" s="21">
        <v>44306</v>
      </c>
      <c r="D31" s="5">
        <v>109611.83</v>
      </c>
      <c r="E31" s="6" t="s">
        <v>20</v>
      </c>
      <c r="F31" s="6">
        <v>44336</v>
      </c>
      <c r="G31" s="5">
        <v>109611.83</v>
      </c>
      <c r="H31" s="6" t="s">
        <v>20</v>
      </c>
      <c r="I31" s="6">
        <v>44368</v>
      </c>
    </row>
    <row r="32" spans="1:9" x14ac:dyDescent="0.25">
      <c r="A32" s="5"/>
      <c r="B32" s="6"/>
      <c r="C32" s="21"/>
      <c r="D32" s="5"/>
      <c r="E32" s="6"/>
      <c r="F32" s="6"/>
      <c r="G32" s="5"/>
      <c r="H32" s="6"/>
      <c r="I32" s="6"/>
    </row>
    <row r="33" spans="1:9" x14ac:dyDescent="0.25">
      <c r="A33" s="25">
        <f>SUM(A30:A32)</f>
        <v>110848.98</v>
      </c>
      <c r="B33" s="15">
        <f>B8</f>
        <v>44287</v>
      </c>
      <c r="C33" s="20" t="str">
        <f>C25</f>
        <v>repassado</v>
      </c>
      <c r="D33" s="25">
        <f>SUM(D30:D31)</f>
        <v>110848.98</v>
      </c>
      <c r="E33" s="15">
        <f>B9</f>
        <v>44317</v>
      </c>
      <c r="F33" s="20" t="str">
        <f>C25</f>
        <v>repassado</v>
      </c>
      <c r="G33" s="25">
        <f>SUM(G30:G31)</f>
        <v>110848.98</v>
      </c>
      <c r="H33" s="15">
        <f>B10</f>
        <v>44348</v>
      </c>
      <c r="I33" s="20" t="str">
        <f>F33</f>
        <v>repassado</v>
      </c>
    </row>
    <row r="34" spans="1:9" x14ac:dyDescent="0.25">
      <c r="A34" s="26">
        <f>A29-A33</f>
        <v>1.6666666779201478E-3</v>
      </c>
      <c r="B34" s="16" t="s">
        <v>14</v>
      </c>
      <c r="C34" s="23" t="s">
        <v>15</v>
      </c>
      <c r="D34" s="26">
        <f>D29-D33</f>
        <v>1.6666666779201478E-3</v>
      </c>
      <c r="E34" s="16" t="str">
        <f>B34</f>
        <v>saldo</v>
      </c>
      <c r="F34" s="23" t="s">
        <v>15</v>
      </c>
      <c r="G34" s="26">
        <f>G29-G33</f>
        <v>1.6666666779201478E-3</v>
      </c>
      <c r="H34" s="16" t="s">
        <v>14</v>
      </c>
      <c r="I34" s="23" t="s">
        <v>15</v>
      </c>
    </row>
    <row r="35" spans="1:9" x14ac:dyDescent="0.25">
      <c r="A35" s="56"/>
      <c r="B35" s="53"/>
      <c r="C35" s="54"/>
      <c r="D35" s="48"/>
      <c r="E35" s="23"/>
      <c r="F35" s="23"/>
      <c r="G35" s="48"/>
      <c r="H35" s="23"/>
      <c r="I35" s="23"/>
    </row>
    <row r="36" spans="1:9" x14ac:dyDescent="0.25">
      <c r="A36" s="56"/>
      <c r="B36" s="53"/>
      <c r="C36" s="54"/>
      <c r="D36" s="48"/>
      <c r="E36" s="23"/>
      <c r="F36" s="23"/>
      <c r="G36" s="48"/>
      <c r="H36" s="23"/>
      <c r="I36" s="23"/>
    </row>
    <row r="37" spans="1:9" x14ac:dyDescent="0.25">
      <c r="A37" s="56"/>
      <c r="B37" s="53"/>
      <c r="C37" s="54"/>
      <c r="D37" s="48"/>
      <c r="E37" s="23"/>
      <c r="F37" s="23"/>
      <c r="G37" s="48"/>
      <c r="H37" s="23"/>
      <c r="I37" s="23"/>
    </row>
    <row r="38" spans="1:9" x14ac:dyDescent="0.25">
      <c r="A38" s="63" t="s">
        <v>25</v>
      </c>
      <c r="B38" s="64"/>
      <c r="C38" s="65"/>
      <c r="D38" s="61" t="s">
        <v>27</v>
      </c>
      <c r="E38" s="61"/>
      <c r="F38" s="61"/>
      <c r="G38" s="61" t="s">
        <v>28</v>
      </c>
      <c r="H38" s="61"/>
      <c r="I38" s="61"/>
    </row>
    <row r="39" spans="1:9" x14ac:dyDescent="0.25">
      <c r="A39" s="14">
        <f>A29</f>
        <v>110848.98166666667</v>
      </c>
      <c r="B39" s="4" t="s">
        <v>7</v>
      </c>
      <c r="C39" s="4"/>
      <c r="D39" s="14">
        <f>D29</f>
        <v>110848.98166666667</v>
      </c>
      <c r="E39" s="4" t="s">
        <v>7</v>
      </c>
      <c r="F39" s="4"/>
      <c r="G39" s="14">
        <f>G29</f>
        <v>110848.98166666667</v>
      </c>
      <c r="H39" s="4" t="s">
        <v>7</v>
      </c>
      <c r="I39" s="4"/>
    </row>
    <row r="40" spans="1:9" x14ac:dyDescent="0.25">
      <c r="A40" s="5">
        <v>1237.1500000000001</v>
      </c>
      <c r="B40" s="6" t="s">
        <v>4</v>
      </c>
      <c r="C40" s="42">
        <v>44382</v>
      </c>
      <c r="D40" s="5">
        <v>1237.1500000000001</v>
      </c>
      <c r="E40" s="6" t="s">
        <v>4</v>
      </c>
      <c r="F40" s="42">
        <v>44411</v>
      </c>
      <c r="G40" s="5">
        <v>1237.1500000000001</v>
      </c>
      <c r="H40" s="6" t="s">
        <v>4</v>
      </c>
      <c r="I40" s="42">
        <v>44452</v>
      </c>
    </row>
    <row r="41" spans="1:9" x14ac:dyDescent="0.25">
      <c r="A41" s="5">
        <v>109611.83</v>
      </c>
      <c r="B41" s="6" t="s">
        <v>20</v>
      </c>
      <c r="C41" s="6">
        <v>44397</v>
      </c>
      <c r="D41" s="5">
        <v>109611.83</v>
      </c>
      <c r="E41" s="6" t="s">
        <v>20</v>
      </c>
      <c r="F41" s="6">
        <v>44428</v>
      </c>
      <c r="G41" s="5">
        <v>109611.83</v>
      </c>
      <c r="H41" s="6" t="s">
        <v>20</v>
      </c>
      <c r="I41" s="6">
        <v>44460</v>
      </c>
    </row>
    <row r="42" spans="1:9" x14ac:dyDescent="0.25">
      <c r="A42" s="25">
        <f>SUM(A40:A41)</f>
        <v>110848.98</v>
      </c>
      <c r="B42" s="15">
        <f>B11</f>
        <v>44378</v>
      </c>
      <c r="C42" s="20" t="s">
        <v>6</v>
      </c>
      <c r="D42" s="25">
        <f>SUM(D40:D41)</f>
        <v>110848.98</v>
      </c>
      <c r="E42" s="15">
        <f>B12</f>
        <v>44409</v>
      </c>
      <c r="F42" s="20" t="s">
        <v>6</v>
      </c>
      <c r="G42" s="25">
        <f>SUM(G40:G41)</f>
        <v>110848.98</v>
      </c>
      <c r="H42" s="15">
        <f>B13</f>
        <v>44440</v>
      </c>
      <c r="I42" s="20" t="s">
        <v>6</v>
      </c>
    </row>
    <row r="43" spans="1:9" x14ac:dyDescent="0.25">
      <c r="A43" s="48"/>
      <c r="B43" s="50"/>
      <c r="C43" s="58"/>
      <c r="D43" s="48"/>
      <c r="E43" s="50"/>
      <c r="F43" s="49"/>
      <c r="G43" s="48"/>
      <c r="H43" s="50"/>
      <c r="I43" s="49"/>
    </row>
    <row r="44" spans="1:9" x14ac:dyDescent="0.25">
      <c r="A44" s="48"/>
      <c r="B44" s="50"/>
      <c r="C44" s="58"/>
      <c r="D44" s="48">
        <v>0</v>
      </c>
      <c r="E44" s="50"/>
      <c r="F44" s="49"/>
      <c r="G44" s="48"/>
      <c r="H44" s="50"/>
      <c r="I44" s="49"/>
    </row>
    <row r="45" spans="1:9" x14ac:dyDescent="0.25">
      <c r="A45" s="26">
        <f>A42-A39</f>
        <v>-1.6666666779201478E-3</v>
      </c>
      <c r="B45" s="16" t="s">
        <v>14</v>
      </c>
      <c r="C45" s="23" t="s">
        <v>15</v>
      </c>
      <c r="D45" s="26">
        <v>0</v>
      </c>
      <c r="E45" s="16" t="s">
        <v>14</v>
      </c>
      <c r="F45" s="23" t="s">
        <v>15</v>
      </c>
      <c r="G45" s="26">
        <f>G42-G39</f>
        <v>-1.6666666779201478E-3</v>
      </c>
      <c r="H45" s="16" t="s">
        <v>14</v>
      </c>
      <c r="I45" s="23" t="s">
        <v>15</v>
      </c>
    </row>
    <row r="46" spans="1:9" x14ac:dyDescent="0.25">
      <c r="A46" s="63" t="s">
        <v>29</v>
      </c>
      <c r="B46" s="64"/>
      <c r="C46" s="65"/>
      <c r="D46" s="61" t="s">
        <v>30</v>
      </c>
      <c r="E46" s="61"/>
      <c r="F46" s="61"/>
      <c r="G46" s="61" t="s">
        <v>33</v>
      </c>
      <c r="H46" s="61"/>
      <c r="I46" s="61"/>
    </row>
    <row r="47" spans="1:9" x14ac:dyDescent="0.25">
      <c r="A47" s="14">
        <f>A39</f>
        <v>110848.98166666667</v>
      </c>
      <c r="B47" s="4" t="s">
        <v>7</v>
      </c>
      <c r="C47" s="4"/>
      <c r="D47" s="14">
        <f>D39</f>
        <v>110848.98166666667</v>
      </c>
      <c r="E47" s="4" t="s">
        <v>7</v>
      </c>
      <c r="F47" s="4"/>
      <c r="G47" s="14">
        <f>G39</f>
        <v>110848.98166666667</v>
      </c>
      <c r="H47" s="4" t="s">
        <v>7</v>
      </c>
      <c r="I47" s="4"/>
    </row>
    <row r="48" spans="1:9" x14ac:dyDescent="0.25">
      <c r="A48" s="5">
        <v>1237.1500000000001</v>
      </c>
      <c r="B48" s="6" t="s">
        <v>4</v>
      </c>
      <c r="C48" s="6">
        <v>44480</v>
      </c>
      <c r="D48" s="5"/>
      <c r="E48" s="6"/>
      <c r="F48" s="6"/>
      <c r="G48" s="5"/>
      <c r="H48" s="6"/>
      <c r="I48" s="6"/>
    </row>
    <row r="49" spans="1:9" x14ac:dyDescent="0.25">
      <c r="A49" s="5">
        <v>109611.83</v>
      </c>
      <c r="B49" s="6" t="s">
        <v>20</v>
      </c>
      <c r="C49" s="6">
        <v>44491</v>
      </c>
      <c r="D49" s="5"/>
      <c r="E49" s="6"/>
      <c r="F49" s="36"/>
      <c r="G49" s="5"/>
      <c r="H49" s="6"/>
      <c r="I49" s="6"/>
    </row>
    <row r="50" spans="1:9" x14ac:dyDescent="0.25">
      <c r="A50" s="5"/>
      <c r="B50" s="6"/>
      <c r="C50" s="6"/>
      <c r="D50" s="5"/>
      <c r="E50" s="6"/>
      <c r="G50" s="5"/>
      <c r="H50" s="6"/>
      <c r="I50" s="6"/>
    </row>
    <row r="51" spans="1:9" x14ac:dyDescent="0.25">
      <c r="A51" s="25">
        <f>SUM(A48:A49)</f>
        <v>110848.98</v>
      </c>
      <c r="B51" s="15">
        <f>B14</f>
        <v>44470</v>
      </c>
      <c r="C51" s="20" t="str">
        <f>C42</f>
        <v>repassado</v>
      </c>
      <c r="D51" s="25">
        <f>SUM(D48:D50)</f>
        <v>0</v>
      </c>
      <c r="E51" s="15">
        <f>B15</f>
        <v>44501</v>
      </c>
      <c r="F51" s="20" t="s">
        <v>6</v>
      </c>
      <c r="G51" s="25">
        <f>SUM(G48:G50)</f>
        <v>0</v>
      </c>
      <c r="H51" s="15">
        <f>B16</f>
        <v>44531</v>
      </c>
      <c r="I51" s="20" t="s">
        <v>6</v>
      </c>
    </row>
    <row r="52" spans="1:9" x14ac:dyDescent="0.25">
      <c r="A52" s="26">
        <f>A51-D4</f>
        <v>-1.6666666779201478E-3</v>
      </c>
      <c r="B52" s="16" t="s">
        <v>14</v>
      </c>
      <c r="C52" s="23" t="s">
        <v>15</v>
      </c>
      <c r="D52" s="26">
        <f>D51-D47</f>
        <v>-110848.98166666667</v>
      </c>
      <c r="E52" s="16" t="s">
        <v>14</v>
      </c>
      <c r="F52" s="23" t="s">
        <v>15</v>
      </c>
      <c r="G52" s="26">
        <f>G51-G47</f>
        <v>-110848.98166666667</v>
      </c>
      <c r="H52" s="16" t="s">
        <v>14</v>
      </c>
      <c r="I52" s="23" t="s">
        <v>15</v>
      </c>
    </row>
  </sheetData>
  <mergeCells count="13">
    <mergeCell ref="A38:C38"/>
    <mergeCell ref="D38:F38"/>
    <mergeCell ref="G38:I38"/>
    <mergeCell ref="A46:C46"/>
    <mergeCell ref="D46:F46"/>
    <mergeCell ref="G46:I46"/>
    <mergeCell ref="A1:G1"/>
    <mergeCell ref="A19:C19"/>
    <mergeCell ref="D19:F19"/>
    <mergeCell ref="G19:I19"/>
    <mergeCell ref="A28:C28"/>
    <mergeCell ref="D28:F28"/>
    <mergeCell ref="G28:I28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I24" sqref="I24"/>
    </sheetView>
  </sheetViews>
  <sheetFormatPr defaultRowHeight="15" x14ac:dyDescent="0.25"/>
  <cols>
    <col min="1" max="1" width="16.28515625" bestFit="1" customWidth="1"/>
    <col min="2" max="2" width="15.5703125" bestFit="1" customWidth="1"/>
    <col min="3" max="3" width="15.7109375" bestFit="1" customWidth="1"/>
    <col min="4" max="4" width="15" bestFit="1" customWidth="1"/>
    <col min="5" max="5" width="14.28515625" bestFit="1" customWidth="1"/>
    <col min="6" max="6" width="15.7109375" bestFit="1" customWidth="1"/>
    <col min="7" max="7" width="15" bestFit="1" customWidth="1"/>
    <col min="8" max="8" width="15.85546875" bestFit="1" customWidth="1"/>
    <col min="9" max="9" width="15.7109375" bestFit="1" customWidth="1"/>
  </cols>
  <sheetData>
    <row r="1" spans="1:9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9" x14ac:dyDescent="0.25">
      <c r="A2" s="27" t="s">
        <v>58</v>
      </c>
      <c r="B2" s="27">
        <v>2022</v>
      </c>
      <c r="C2" s="27"/>
    </row>
    <row r="3" spans="1:9" x14ac:dyDescent="0.25">
      <c r="A3" s="10" t="s">
        <v>16</v>
      </c>
      <c r="B3" s="10"/>
      <c r="C3" s="11" t="s">
        <v>11</v>
      </c>
      <c r="G3" s="2"/>
      <c r="H3" s="2"/>
    </row>
    <row r="4" spans="1:9" x14ac:dyDescent="0.25">
      <c r="A4" s="5">
        <v>1713703.03</v>
      </c>
      <c r="B4" s="8"/>
      <c r="C4" s="8"/>
      <c r="D4" s="44">
        <f>A4/12</f>
        <v>142808.58583333335</v>
      </c>
      <c r="E4" s="2"/>
      <c r="G4" s="2"/>
      <c r="H4" s="2"/>
    </row>
    <row r="5" spans="1:9" x14ac:dyDescent="0.25">
      <c r="A5" s="8">
        <f>A25</f>
        <v>142809.07999999999</v>
      </c>
      <c r="B5" s="7">
        <v>44562</v>
      </c>
      <c r="C5" s="8">
        <f>A5-D4</f>
        <v>0.4941666666418314</v>
      </c>
      <c r="D5" s="2"/>
      <c r="G5" s="2"/>
      <c r="H5" s="2"/>
    </row>
    <row r="6" spans="1:9" x14ac:dyDescent="0.25">
      <c r="A6" s="8">
        <f>D25</f>
        <v>142888.66</v>
      </c>
      <c r="B6" s="7">
        <v>44593</v>
      </c>
      <c r="C6" s="8">
        <f>A6-D4</f>
        <v>80.07416666665813</v>
      </c>
      <c r="D6" s="2"/>
      <c r="G6" s="2"/>
      <c r="H6" s="2"/>
    </row>
    <row r="7" spans="1:9" x14ac:dyDescent="0.25">
      <c r="A7" s="8">
        <f>G25</f>
        <v>142808.59</v>
      </c>
      <c r="B7" s="7">
        <v>44621</v>
      </c>
      <c r="C7" s="8">
        <f>A7-D4</f>
        <v>4.1666666511446238E-3</v>
      </c>
      <c r="D7" s="2"/>
    </row>
    <row r="8" spans="1:9" x14ac:dyDescent="0.25">
      <c r="A8" s="8">
        <f>A33</f>
        <v>142728.01999999999</v>
      </c>
      <c r="B8" s="7">
        <v>44652</v>
      </c>
      <c r="C8" s="8">
        <f>A8-D4</f>
        <v>-80.56583333335584</v>
      </c>
    </row>
    <row r="9" spans="1:9" x14ac:dyDescent="0.25">
      <c r="A9" s="8">
        <f>D33</f>
        <v>142808.59</v>
      </c>
      <c r="B9" s="7">
        <v>44682</v>
      </c>
      <c r="C9" s="8">
        <f>A9-D4</f>
        <v>4.1666666511446238E-3</v>
      </c>
      <c r="G9" s="24" t="s">
        <v>54</v>
      </c>
      <c r="H9" s="8">
        <f>A4</f>
        <v>1713703.03</v>
      </c>
    </row>
    <row r="10" spans="1:9" x14ac:dyDescent="0.25">
      <c r="A10" s="8">
        <f>G33</f>
        <v>142808.59</v>
      </c>
      <c r="B10" s="7">
        <v>44713</v>
      </c>
      <c r="C10" s="8">
        <f>A10-D4</f>
        <v>4.1666666511446238E-3</v>
      </c>
      <c r="G10" s="24" t="s">
        <v>55</v>
      </c>
      <c r="H10" s="8"/>
      <c r="I10" s="40"/>
    </row>
    <row r="11" spans="1:9" x14ac:dyDescent="0.25">
      <c r="A11" s="8">
        <f>A42</f>
        <v>142808.59</v>
      </c>
      <c r="B11" s="7">
        <v>44743</v>
      </c>
      <c r="C11" s="8">
        <f>D4-A11</f>
        <v>-4.1666666511446238E-3</v>
      </c>
      <c r="D11" s="24" t="s">
        <v>34</v>
      </c>
      <c r="E11" s="16"/>
      <c r="F11" s="29"/>
      <c r="G11" s="24" t="s">
        <v>57</v>
      </c>
      <c r="H11" s="20"/>
    </row>
    <row r="12" spans="1:9" x14ac:dyDescent="0.25">
      <c r="A12" s="8">
        <f>D42</f>
        <v>142808.59</v>
      </c>
      <c r="B12" s="7">
        <v>44774</v>
      </c>
      <c r="C12" s="8">
        <f>D4-A12</f>
        <v>-4.1666666511446238E-3</v>
      </c>
      <c r="D12" s="24" t="s">
        <v>6</v>
      </c>
      <c r="E12" s="16"/>
      <c r="F12" s="31"/>
      <c r="G12" s="20"/>
      <c r="H12" s="24"/>
    </row>
    <row r="13" spans="1:9" x14ac:dyDescent="0.25">
      <c r="A13" s="8">
        <f>G42</f>
        <v>142808.59</v>
      </c>
      <c r="B13" s="7">
        <v>44805</v>
      </c>
      <c r="C13" s="8">
        <f>D4-A13</f>
        <v>-4.1666666511446238E-3</v>
      </c>
      <c r="D13" s="24" t="s">
        <v>36</v>
      </c>
      <c r="E13" s="20">
        <f>G27+D35+D43+G43</f>
        <v>130000</v>
      </c>
      <c r="F13" s="4"/>
      <c r="G13" s="1"/>
    </row>
    <row r="14" spans="1:9" x14ac:dyDescent="0.25">
      <c r="A14" s="8">
        <f>A51</f>
        <v>142808.59</v>
      </c>
      <c r="B14" s="7">
        <v>44835</v>
      </c>
      <c r="C14" s="8">
        <f>D4-A14</f>
        <v>-4.1666666511446238E-3</v>
      </c>
      <c r="D14" s="24" t="s">
        <v>37</v>
      </c>
      <c r="E14" s="16"/>
      <c r="F14" s="8"/>
      <c r="G14" s="2"/>
      <c r="H14" s="2"/>
    </row>
    <row r="15" spans="1:9" x14ac:dyDescent="0.25">
      <c r="A15" s="8">
        <f>D51</f>
        <v>142808.59</v>
      </c>
      <c r="B15" s="7">
        <v>44866</v>
      </c>
      <c r="C15" s="8">
        <f>D4-A15</f>
        <v>-4.1666666511446238E-3</v>
      </c>
      <c r="D15" s="24" t="s">
        <v>39</v>
      </c>
      <c r="E15" s="24"/>
      <c r="F15" s="8"/>
      <c r="G15" s="2"/>
      <c r="H15" s="2"/>
    </row>
    <row r="16" spans="1:9" x14ac:dyDescent="0.25">
      <c r="A16" s="8">
        <f>G51</f>
        <v>0</v>
      </c>
      <c r="B16" s="7">
        <v>44896</v>
      </c>
      <c r="C16" s="8">
        <f>D4-A16</f>
        <v>142808.58583333335</v>
      </c>
      <c r="D16" s="24" t="s">
        <v>38</v>
      </c>
      <c r="E16" s="20"/>
      <c r="G16" s="1"/>
    </row>
    <row r="17" spans="1:9" x14ac:dyDescent="0.25">
      <c r="A17" s="8"/>
      <c r="B17" s="15" t="s">
        <v>46</v>
      </c>
      <c r="C17" s="30">
        <f>SUM(C5:C16)</f>
        <v>142808.57999999999</v>
      </c>
      <c r="D17" s="24"/>
      <c r="E17" s="16"/>
      <c r="G17" s="2"/>
    </row>
    <row r="18" spans="1:9" x14ac:dyDescent="0.25">
      <c r="A18" s="16">
        <f>SUM(A5:A17)</f>
        <v>1570894.4800000002</v>
      </c>
      <c r="B18" s="24" t="s">
        <v>23</v>
      </c>
      <c r="C18" s="39"/>
      <c r="D18" s="20"/>
      <c r="E18" s="16"/>
    </row>
    <row r="19" spans="1:9" x14ac:dyDescent="0.25">
      <c r="A19" s="63" t="s">
        <v>0</v>
      </c>
      <c r="B19" s="64"/>
      <c r="C19" s="65"/>
      <c r="D19" s="66" t="s">
        <v>1</v>
      </c>
      <c r="E19" s="66"/>
      <c r="F19" s="66"/>
      <c r="G19" s="63" t="s">
        <v>8</v>
      </c>
      <c r="H19" s="64"/>
      <c r="I19" s="65"/>
    </row>
    <row r="20" spans="1:9" x14ac:dyDescent="0.25">
      <c r="A20" s="14">
        <f>D4</f>
        <v>142808.58583333335</v>
      </c>
      <c r="B20" s="4" t="s">
        <v>2</v>
      </c>
      <c r="C20" s="4"/>
      <c r="D20" s="14">
        <f>A20</f>
        <v>142808.58583333335</v>
      </c>
      <c r="E20" s="4" t="s">
        <v>7</v>
      </c>
      <c r="F20" s="4"/>
      <c r="G20" s="14">
        <f>A20</f>
        <v>142808.58583333335</v>
      </c>
      <c r="H20" s="4" t="s">
        <v>7</v>
      </c>
      <c r="I20" s="20"/>
    </row>
    <row r="21" spans="1:9" x14ac:dyDescent="0.25">
      <c r="A21" s="5">
        <v>6950.28</v>
      </c>
      <c r="B21" s="6" t="s">
        <v>14</v>
      </c>
      <c r="C21" s="6">
        <v>44198</v>
      </c>
      <c r="D21" s="5">
        <v>1237.1500000000001</v>
      </c>
      <c r="E21" s="6" t="s">
        <v>4</v>
      </c>
      <c r="F21" s="6">
        <v>44603</v>
      </c>
      <c r="G21" s="5">
        <f>D21</f>
        <v>1237.1500000000001</v>
      </c>
      <c r="H21" s="6" t="s">
        <v>4</v>
      </c>
      <c r="I21" s="6">
        <v>44634</v>
      </c>
    </row>
    <row r="22" spans="1:9" x14ac:dyDescent="0.25">
      <c r="A22" s="5">
        <v>1237.1500000000001</v>
      </c>
      <c r="B22" s="21" t="s">
        <v>4</v>
      </c>
      <c r="C22" s="21">
        <v>44565</v>
      </c>
      <c r="D22" s="5">
        <v>141651.51</v>
      </c>
      <c r="E22" s="21" t="s">
        <v>45</v>
      </c>
      <c r="F22" s="21">
        <v>44610</v>
      </c>
      <c r="G22" s="5">
        <v>141571.44</v>
      </c>
      <c r="H22" s="6" t="s">
        <v>45</v>
      </c>
      <c r="I22" s="21">
        <v>44641</v>
      </c>
    </row>
    <row r="23" spans="1:9" x14ac:dyDescent="0.25">
      <c r="A23" s="5">
        <v>134621.65</v>
      </c>
      <c r="B23" s="21" t="s">
        <v>20</v>
      </c>
      <c r="C23" s="21">
        <v>44581</v>
      </c>
      <c r="D23" s="5"/>
      <c r="E23" s="21"/>
      <c r="F23" s="21"/>
      <c r="G23" s="5"/>
      <c r="H23" s="6"/>
      <c r="I23" s="5"/>
    </row>
    <row r="24" spans="1:9" x14ac:dyDescent="0.25">
      <c r="A24" s="5"/>
      <c r="B24" s="21"/>
      <c r="C24" s="6"/>
      <c r="D24" s="5"/>
      <c r="E24" s="6"/>
      <c r="F24" s="5"/>
      <c r="G24" s="5"/>
      <c r="H24" s="6"/>
      <c r="I24" s="5"/>
    </row>
    <row r="25" spans="1:9" x14ac:dyDescent="0.25">
      <c r="A25" s="13">
        <f>SUM(A21:A24)</f>
        <v>142809.07999999999</v>
      </c>
      <c r="B25" s="15">
        <f>B5</f>
        <v>44562</v>
      </c>
      <c r="C25" s="23" t="s">
        <v>6</v>
      </c>
      <c r="D25" s="13">
        <f>SUM(D21:D24)</f>
        <v>142888.66</v>
      </c>
      <c r="E25" s="15">
        <f>B6</f>
        <v>44593</v>
      </c>
      <c r="F25" s="23" t="str">
        <f>C25</f>
        <v>repassado</v>
      </c>
      <c r="G25" s="13">
        <f>SUM(G21:G24)</f>
        <v>142808.59</v>
      </c>
      <c r="H25" s="38">
        <f>B7</f>
        <v>44621</v>
      </c>
      <c r="I25" s="20" t="str">
        <f>F25</f>
        <v>repassado</v>
      </c>
    </row>
    <row r="26" spans="1:9" x14ac:dyDescent="0.25">
      <c r="A26" s="12">
        <f>A25-A20</f>
        <v>0.4941666666418314</v>
      </c>
      <c r="B26" s="23" t="s">
        <v>14</v>
      </c>
      <c r="C26" s="23" t="str">
        <f>C3</f>
        <v>Déb. Legis.</v>
      </c>
      <c r="D26" s="12">
        <f>D4-D25</f>
        <v>-80.07416666665813</v>
      </c>
      <c r="E26" s="15" t="s">
        <v>14</v>
      </c>
      <c r="F26" s="23" t="str">
        <f>C26</f>
        <v>Déb. Legis.</v>
      </c>
      <c r="G26" s="12">
        <f>D4-G25</f>
        <v>-4.1666666511446238E-3</v>
      </c>
      <c r="H26" s="16" t="s">
        <v>14</v>
      </c>
      <c r="I26" s="23" t="str">
        <f>F26</f>
        <v>Déb. Legis.</v>
      </c>
    </row>
    <row r="27" spans="1:9" x14ac:dyDescent="0.25">
      <c r="A27" s="55"/>
      <c r="B27" s="53"/>
      <c r="C27" s="54"/>
      <c r="D27" s="49"/>
      <c r="E27" s="23"/>
      <c r="F27" s="23"/>
      <c r="G27" s="49">
        <v>10000</v>
      </c>
      <c r="H27" s="23"/>
      <c r="I27" s="23" t="s">
        <v>61</v>
      </c>
    </row>
    <row r="28" spans="1:9" x14ac:dyDescent="0.25">
      <c r="A28" s="63" t="s">
        <v>18</v>
      </c>
      <c r="B28" s="64"/>
      <c r="C28" s="65"/>
      <c r="D28" s="61" t="s">
        <v>19</v>
      </c>
      <c r="E28" s="61"/>
      <c r="F28" s="61"/>
      <c r="G28" s="61" t="s">
        <v>22</v>
      </c>
      <c r="H28" s="61"/>
      <c r="I28" s="61"/>
    </row>
    <row r="29" spans="1:9" x14ac:dyDescent="0.25">
      <c r="A29" s="14">
        <f>D29</f>
        <v>142808.58583333335</v>
      </c>
      <c r="B29" s="4" t="s">
        <v>7</v>
      </c>
      <c r="C29" s="4"/>
      <c r="D29" s="14">
        <f>D20</f>
        <v>142808.58583333335</v>
      </c>
      <c r="E29" s="4" t="s">
        <v>7</v>
      </c>
      <c r="F29" s="4"/>
      <c r="G29" s="14">
        <f>G20</f>
        <v>142808.58583333335</v>
      </c>
      <c r="H29" s="4" t="s">
        <v>7</v>
      </c>
      <c r="I29" s="4"/>
    </row>
    <row r="30" spans="1:9" x14ac:dyDescent="0.25">
      <c r="A30" s="5">
        <v>1237.1500000000001</v>
      </c>
      <c r="B30" s="6" t="s">
        <v>4</v>
      </c>
      <c r="C30" s="6">
        <v>44662</v>
      </c>
      <c r="D30" s="5">
        <v>1237.1500000000001</v>
      </c>
      <c r="E30" s="6" t="s">
        <v>4</v>
      </c>
      <c r="F30" s="6">
        <v>44684</v>
      </c>
      <c r="G30" s="5">
        <v>1237.1500000000001</v>
      </c>
      <c r="H30" s="6" t="s">
        <v>4</v>
      </c>
      <c r="I30" s="6">
        <v>44718</v>
      </c>
    </row>
    <row r="31" spans="1:9" x14ac:dyDescent="0.25">
      <c r="A31" s="5">
        <v>141490.87</v>
      </c>
      <c r="B31" s="6" t="s">
        <v>20</v>
      </c>
      <c r="C31" s="21">
        <v>44671</v>
      </c>
      <c r="D31" s="5">
        <v>141571.44</v>
      </c>
      <c r="E31" s="6" t="s">
        <v>20</v>
      </c>
      <c r="F31" s="6">
        <v>44701</v>
      </c>
      <c r="G31" s="5">
        <v>141571.44</v>
      </c>
      <c r="H31" s="6" t="s">
        <v>20</v>
      </c>
      <c r="I31" s="6">
        <v>44732</v>
      </c>
    </row>
    <row r="32" spans="1:9" x14ac:dyDescent="0.25">
      <c r="A32" s="5"/>
      <c r="B32" s="6"/>
      <c r="C32" s="21"/>
      <c r="D32" s="5"/>
      <c r="E32" s="6"/>
      <c r="F32" s="6"/>
      <c r="G32" s="5"/>
      <c r="H32" s="6"/>
      <c r="I32" s="6"/>
    </row>
    <row r="33" spans="1:9" x14ac:dyDescent="0.25">
      <c r="A33" s="25">
        <f>SUM(A30:A32)</f>
        <v>142728.01999999999</v>
      </c>
      <c r="B33" s="15">
        <f>B8</f>
        <v>44652</v>
      </c>
      <c r="C33" s="20" t="str">
        <f>C25</f>
        <v>repassado</v>
      </c>
      <c r="D33" s="25">
        <f>SUM(D30:D31)</f>
        <v>142808.59</v>
      </c>
      <c r="E33" s="15">
        <f>B9</f>
        <v>44682</v>
      </c>
      <c r="F33" s="20" t="str">
        <f>C25</f>
        <v>repassado</v>
      </c>
      <c r="G33" s="25">
        <f>SUM(G30:G31)</f>
        <v>142808.59</v>
      </c>
      <c r="H33" s="15">
        <f>B10</f>
        <v>44713</v>
      </c>
      <c r="I33" s="20" t="str">
        <f>F33</f>
        <v>repassado</v>
      </c>
    </row>
    <row r="34" spans="1:9" x14ac:dyDescent="0.25">
      <c r="A34" s="26">
        <f>D4-A33</f>
        <v>80.56583333335584</v>
      </c>
      <c r="B34" s="16" t="s">
        <v>14</v>
      </c>
      <c r="C34" s="23" t="s">
        <v>15</v>
      </c>
      <c r="D34" s="26">
        <f>D29-D33</f>
        <v>-4.1666666511446238E-3</v>
      </c>
      <c r="E34" s="16" t="str">
        <f>B34</f>
        <v>saldo</v>
      </c>
      <c r="F34" s="23" t="s">
        <v>15</v>
      </c>
      <c r="G34" s="26">
        <f>G29-G33</f>
        <v>-4.1666666511446238E-3</v>
      </c>
      <c r="H34" s="16" t="s">
        <v>14</v>
      </c>
      <c r="I34" s="23" t="s">
        <v>15</v>
      </c>
    </row>
    <row r="35" spans="1:9" x14ac:dyDescent="0.25">
      <c r="A35" s="56"/>
      <c r="B35" s="53"/>
      <c r="C35" s="54"/>
      <c r="D35" s="48">
        <v>10000</v>
      </c>
      <c r="E35" s="23"/>
      <c r="F35" s="23"/>
      <c r="G35" s="48"/>
      <c r="H35" s="23"/>
      <c r="I35" s="23"/>
    </row>
    <row r="36" spans="1:9" x14ac:dyDescent="0.25">
      <c r="A36" s="56"/>
      <c r="B36" s="53"/>
      <c r="C36" s="54"/>
      <c r="D36" s="48"/>
      <c r="E36" s="23"/>
      <c r="F36" s="23"/>
      <c r="G36" s="48"/>
      <c r="H36" s="23"/>
      <c r="I36" s="23"/>
    </row>
    <row r="37" spans="1:9" x14ac:dyDescent="0.25">
      <c r="A37" s="56"/>
      <c r="B37" s="53"/>
      <c r="C37" s="54"/>
      <c r="D37" s="48"/>
      <c r="E37" s="23"/>
      <c r="F37" s="23"/>
      <c r="G37" s="48"/>
      <c r="H37" s="23"/>
      <c r="I37" s="23"/>
    </row>
    <row r="38" spans="1:9" x14ac:dyDescent="0.25">
      <c r="A38" s="63" t="s">
        <v>25</v>
      </c>
      <c r="B38" s="64"/>
      <c r="C38" s="65"/>
      <c r="D38" s="61" t="s">
        <v>27</v>
      </c>
      <c r="E38" s="61"/>
      <c r="F38" s="61"/>
      <c r="G38" s="61" t="s">
        <v>28</v>
      </c>
      <c r="H38" s="61"/>
      <c r="I38" s="61"/>
    </row>
    <row r="39" spans="1:9" x14ac:dyDescent="0.25">
      <c r="A39" s="14">
        <f>A29</f>
        <v>142808.58583333335</v>
      </c>
      <c r="B39" s="4" t="s">
        <v>7</v>
      </c>
      <c r="C39" s="4"/>
      <c r="D39" s="14">
        <f>D29</f>
        <v>142808.58583333335</v>
      </c>
      <c r="E39" s="4" t="s">
        <v>7</v>
      </c>
      <c r="F39" s="4"/>
      <c r="G39" s="14">
        <f>G29</f>
        <v>142808.58583333335</v>
      </c>
      <c r="H39" s="4" t="s">
        <v>7</v>
      </c>
      <c r="I39" s="4"/>
    </row>
    <row r="40" spans="1:9" x14ac:dyDescent="0.25">
      <c r="A40" s="5">
        <v>1237.1500000000001</v>
      </c>
      <c r="B40" s="6" t="s">
        <v>4</v>
      </c>
      <c r="C40" s="42">
        <v>44753</v>
      </c>
      <c r="D40" s="5">
        <v>1237.1500000000001</v>
      </c>
      <c r="E40" s="6" t="s">
        <v>4</v>
      </c>
      <c r="F40" s="42">
        <v>44788</v>
      </c>
      <c r="G40" s="5">
        <v>1237.1500000000001</v>
      </c>
      <c r="H40" s="6" t="s">
        <v>4</v>
      </c>
      <c r="I40" s="42">
        <v>44810</v>
      </c>
    </row>
    <row r="41" spans="1:9" x14ac:dyDescent="0.25">
      <c r="A41" s="5">
        <v>141571.44</v>
      </c>
      <c r="B41" s="6" t="s">
        <v>20</v>
      </c>
      <c r="C41" s="6">
        <v>44762</v>
      </c>
      <c r="D41" s="5">
        <v>141571.44</v>
      </c>
      <c r="E41" s="6" t="s">
        <v>20</v>
      </c>
      <c r="F41" s="6">
        <v>44795</v>
      </c>
      <c r="G41" s="5">
        <v>141571.44</v>
      </c>
      <c r="H41" s="6" t="s">
        <v>20</v>
      </c>
      <c r="I41" s="6">
        <v>44827</v>
      </c>
    </row>
    <row r="42" spans="1:9" x14ac:dyDescent="0.25">
      <c r="A42" s="25">
        <f>SUM(A40:A41)</f>
        <v>142808.59</v>
      </c>
      <c r="B42" s="15">
        <f>B11</f>
        <v>44743</v>
      </c>
      <c r="C42" s="20" t="s">
        <v>6</v>
      </c>
      <c r="D42" s="25">
        <f>SUM(D40:D41)</f>
        <v>142808.59</v>
      </c>
      <c r="E42" s="15">
        <f>B12</f>
        <v>44774</v>
      </c>
      <c r="F42" s="20" t="s">
        <v>6</v>
      </c>
      <c r="G42" s="25">
        <f>SUM(G40:G41)</f>
        <v>142808.59</v>
      </c>
      <c r="H42" s="15">
        <f>B13</f>
        <v>44805</v>
      </c>
      <c r="I42" s="20" t="s">
        <v>6</v>
      </c>
    </row>
    <row r="43" spans="1:9" x14ac:dyDescent="0.25">
      <c r="A43" s="48"/>
      <c r="B43" s="50"/>
      <c r="C43" s="58"/>
      <c r="D43" s="48">
        <v>10000</v>
      </c>
      <c r="E43" s="50"/>
      <c r="F43" s="49"/>
      <c r="G43" s="48">
        <v>100000</v>
      </c>
      <c r="H43" s="50"/>
      <c r="I43" s="49"/>
    </row>
    <row r="44" spans="1:9" x14ac:dyDescent="0.25">
      <c r="A44" s="48"/>
      <c r="B44" s="50"/>
      <c r="C44" s="58"/>
      <c r="D44" s="48">
        <v>0</v>
      </c>
      <c r="E44" s="50"/>
      <c r="F44" s="49"/>
      <c r="G44" s="48"/>
      <c r="H44" s="50"/>
      <c r="I44" s="49"/>
    </row>
    <row r="45" spans="1:9" x14ac:dyDescent="0.25">
      <c r="A45" s="26">
        <f>A42-A39</f>
        <v>4.1666666511446238E-3</v>
      </c>
      <c r="B45" s="16" t="s">
        <v>14</v>
      </c>
      <c r="C45" s="23" t="s">
        <v>15</v>
      </c>
      <c r="D45" s="26">
        <v>0</v>
      </c>
      <c r="E45" s="16" t="s">
        <v>14</v>
      </c>
      <c r="F45" s="23" t="s">
        <v>15</v>
      </c>
      <c r="G45" s="26">
        <f>G42-G39</f>
        <v>4.1666666511446238E-3</v>
      </c>
      <c r="H45" s="16" t="s">
        <v>14</v>
      </c>
      <c r="I45" s="23" t="s">
        <v>15</v>
      </c>
    </row>
    <row r="46" spans="1:9" x14ac:dyDescent="0.25">
      <c r="A46" s="63" t="s">
        <v>29</v>
      </c>
      <c r="B46" s="64"/>
      <c r="C46" s="65"/>
      <c r="D46" s="61" t="s">
        <v>30</v>
      </c>
      <c r="E46" s="61"/>
      <c r="F46" s="61"/>
      <c r="G46" s="61" t="s">
        <v>33</v>
      </c>
      <c r="H46" s="61"/>
      <c r="I46" s="61"/>
    </row>
    <row r="47" spans="1:9" x14ac:dyDescent="0.25">
      <c r="A47" s="14">
        <f>A39</f>
        <v>142808.58583333335</v>
      </c>
      <c r="B47" s="4" t="s">
        <v>7</v>
      </c>
      <c r="C47" s="4"/>
      <c r="D47" s="14">
        <f>D39</f>
        <v>142808.58583333335</v>
      </c>
      <c r="E47" s="4" t="s">
        <v>7</v>
      </c>
      <c r="F47" s="4"/>
      <c r="G47" s="14">
        <f>G39</f>
        <v>142808.58583333335</v>
      </c>
      <c r="H47" s="4" t="s">
        <v>7</v>
      </c>
      <c r="I47" s="4"/>
    </row>
    <row r="48" spans="1:9" x14ac:dyDescent="0.25">
      <c r="A48" s="5">
        <v>1237.1500000000001</v>
      </c>
      <c r="B48" s="6" t="s">
        <v>4</v>
      </c>
      <c r="C48" s="6">
        <v>44838</v>
      </c>
      <c r="D48" s="5">
        <v>1237.1500000000001</v>
      </c>
      <c r="E48" s="6"/>
      <c r="F48" s="6">
        <v>44868</v>
      </c>
      <c r="G48" s="5"/>
      <c r="H48" s="6"/>
      <c r="I48" s="6"/>
    </row>
    <row r="49" spans="1:9" x14ac:dyDescent="0.25">
      <c r="A49" s="5">
        <v>141571.44</v>
      </c>
      <c r="B49" s="6" t="s">
        <v>20</v>
      </c>
      <c r="C49" s="6">
        <v>44854</v>
      </c>
      <c r="D49" s="5">
        <v>141571.44</v>
      </c>
      <c r="E49" s="6"/>
      <c r="F49" s="36">
        <v>44879</v>
      </c>
      <c r="G49" s="5"/>
      <c r="H49" s="6"/>
      <c r="I49" s="6"/>
    </row>
    <row r="50" spans="1:9" x14ac:dyDescent="0.25">
      <c r="A50" s="5"/>
      <c r="B50" s="6"/>
      <c r="C50" s="6"/>
      <c r="D50" s="5"/>
      <c r="E50" s="6"/>
      <c r="G50" s="5"/>
      <c r="H50" s="6"/>
      <c r="I50" s="6"/>
    </row>
    <row r="51" spans="1:9" x14ac:dyDescent="0.25">
      <c r="A51" s="25">
        <f>SUM(A48:A49)</f>
        <v>142808.59</v>
      </c>
      <c r="B51" s="15">
        <f>B14</f>
        <v>44835</v>
      </c>
      <c r="C51" s="20" t="str">
        <f>C42</f>
        <v>repassado</v>
      </c>
      <c r="D51" s="25">
        <f>SUM(D48:D50)</f>
        <v>142808.59</v>
      </c>
      <c r="E51" s="15">
        <f>B15</f>
        <v>44866</v>
      </c>
      <c r="F51" s="20" t="s">
        <v>6</v>
      </c>
      <c r="G51" s="25">
        <f>SUM(G48:G50)</f>
        <v>0</v>
      </c>
      <c r="H51" s="15">
        <f>B16</f>
        <v>44896</v>
      </c>
      <c r="I51" s="20" t="s">
        <v>6</v>
      </c>
    </row>
    <row r="52" spans="1:9" x14ac:dyDescent="0.25">
      <c r="A52" s="26">
        <f>A51-D4</f>
        <v>4.1666666511446238E-3</v>
      </c>
      <c r="B52" s="16" t="s">
        <v>14</v>
      </c>
      <c r="C52" s="23" t="s">
        <v>15</v>
      </c>
      <c r="D52" s="26">
        <f>D51-D47</f>
        <v>4.1666666511446238E-3</v>
      </c>
      <c r="E52" s="16" t="s">
        <v>14</v>
      </c>
      <c r="F52" s="23" t="s">
        <v>15</v>
      </c>
      <c r="G52" s="26">
        <f>G51-G47</f>
        <v>-142808.58583333335</v>
      </c>
      <c r="H52" s="16" t="s">
        <v>14</v>
      </c>
      <c r="I52" s="23" t="s">
        <v>15</v>
      </c>
    </row>
  </sheetData>
  <mergeCells count="13">
    <mergeCell ref="A1:G1"/>
    <mergeCell ref="A19:C19"/>
    <mergeCell ref="D19:F19"/>
    <mergeCell ref="G19:I19"/>
    <mergeCell ref="A28:C28"/>
    <mergeCell ref="D28:F28"/>
    <mergeCell ref="G28:I28"/>
    <mergeCell ref="A38:C38"/>
    <mergeCell ref="D38:F38"/>
    <mergeCell ref="G38:I38"/>
    <mergeCell ref="A46:C46"/>
    <mergeCell ref="D46:F46"/>
    <mergeCell ref="G46:I46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activeCell="L35" sqref="L35"/>
    </sheetView>
  </sheetViews>
  <sheetFormatPr defaultRowHeight="15" x14ac:dyDescent="0.25"/>
  <cols>
    <col min="1" max="1" width="16.85546875" bestFit="1" customWidth="1"/>
    <col min="2" max="2" width="15.5703125" bestFit="1" customWidth="1"/>
    <col min="3" max="3" width="16.5703125" bestFit="1" customWidth="1"/>
    <col min="4" max="4" width="15" bestFit="1" customWidth="1"/>
    <col min="5" max="5" width="14.28515625" bestFit="1" customWidth="1"/>
    <col min="6" max="6" width="15.7109375" bestFit="1" customWidth="1"/>
    <col min="7" max="7" width="15" bestFit="1" customWidth="1"/>
    <col min="8" max="8" width="15.85546875" bestFit="1" customWidth="1"/>
    <col min="9" max="9" width="15.7109375" bestFit="1" customWidth="1"/>
  </cols>
  <sheetData>
    <row r="1" spans="1:9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9" x14ac:dyDescent="0.25">
      <c r="A2" s="27" t="s">
        <v>58</v>
      </c>
      <c r="B2" s="27">
        <v>2023</v>
      </c>
      <c r="C2" s="27"/>
    </row>
    <row r="3" spans="1:9" x14ac:dyDescent="0.25">
      <c r="A3" s="10" t="s">
        <v>16</v>
      </c>
      <c r="B3" s="10"/>
      <c r="C3" s="11" t="s">
        <v>11</v>
      </c>
      <c r="G3" s="2"/>
      <c r="H3" s="2"/>
    </row>
    <row r="4" spans="1:9" x14ac:dyDescent="0.25">
      <c r="A4" s="5">
        <v>1950000</v>
      </c>
      <c r="B4" s="8"/>
      <c r="C4" s="8"/>
      <c r="D4" s="44">
        <f>A4/12</f>
        <v>162500</v>
      </c>
      <c r="E4" s="2">
        <f>D4-1237.15-13132.3</f>
        <v>148130.55000000002</v>
      </c>
      <c r="G4" s="2"/>
      <c r="H4" s="2"/>
    </row>
    <row r="5" spans="1:9" x14ac:dyDescent="0.25">
      <c r="A5" s="8">
        <f>A25</f>
        <v>162500</v>
      </c>
      <c r="B5" s="7">
        <v>44927</v>
      </c>
      <c r="C5" s="8">
        <f>A5-D4</f>
        <v>0</v>
      </c>
      <c r="D5" s="2"/>
      <c r="G5" s="2"/>
      <c r="H5" s="2"/>
    </row>
    <row r="6" spans="1:9" x14ac:dyDescent="0.25">
      <c r="A6" s="8">
        <f>D25</f>
        <v>162500</v>
      </c>
      <c r="B6" s="7">
        <v>44958</v>
      </c>
      <c r="C6" s="8">
        <f>A6-D4</f>
        <v>0</v>
      </c>
      <c r="D6" s="2"/>
      <c r="G6" s="2"/>
      <c r="H6" s="2"/>
    </row>
    <row r="7" spans="1:9" x14ac:dyDescent="0.25">
      <c r="A7" s="8">
        <f>G25</f>
        <v>162500</v>
      </c>
      <c r="B7" s="7">
        <v>44986</v>
      </c>
      <c r="C7" s="8">
        <f>A7-D4</f>
        <v>0</v>
      </c>
      <c r="D7" s="2"/>
    </row>
    <row r="8" spans="1:9" x14ac:dyDescent="0.25">
      <c r="A8" s="8">
        <f>A33</f>
        <v>162500</v>
      </c>
      <c r="B8" s="7">
        <v>45017</v>
      </c>
      <c r="C8" s="8">
        <f>A8-D4</f>
        <v>0</v>
      </c>
    </row>
    <row r="9" spans="1:9" x14ac:dyDescent="0.25">
      <c r="A9" s="8">
        <f>D33</f>
        <v>162500</v>
      </c>
      <c r="B9" s="7">
        <v>45047</v>
      </c>
      <c r="C9" s="8">
        <f>A9-D4</f>
        <v>0</v>
      </c>
      <c r="G9" s="24" t="s">
        <v>54</v>
      </c>
      <c r="H9" s="8">
        <f>A4</f>
        <v>1950000</v>
      </c>
    </row>
    <row r="10" spans="1:9" x14ac:dyDescent="0.25">
      <c r="A10" s="8">
        <f>G33</f>
        <v>162500</v>
      </c>
      <c r="B10" s="7">
        <v>45078</v>
      </c>
      <c r="C10" s="8">
        <f>A10-D4</f>
        <v>0</v>
      </c>
      <c r="G10" s="24" t="s">
        <v>55</v>
      </c>
      <c r="H10" s="8"/>
      <c r="I10" s="40"/>
    </row>
    <row r="11" spans="1:9" x14ac:dyDescent="0.25">
      <c r="A11" s="8">
        <f>A40</f>
        <v>162500</v>
      </c>
      <c r="B11" s="7">
        <v>45108</v>
      </c>
      <c r="C11" s="8">
        <f>A11-D4</f>
        <v>0</v>
      </c>
      <c r="D11" s="24" t="s">
        <v>34</v>
      </c>
      <c r="E11" s="16"/>
      <c r="F11" s="29"/>
      <c r="G11" s="24" t="s">
        <v>57</v>
      </c>
      <c r="H11" s="20"/>
    </row>
    <row r="12" spans="1:9" x14ac:dyDescent="0.25">
      <c r="A12" s="8">
        <f>D40</f>
        <v>162500</v>
      </c>
      <c r="B12" s="7">
        <v>45139</v>
      </c>
      <c r="C12" s="8">
        <f>A12-D4</f>
        <v>0</v>
      </c>
      <c r="D12" s="24" t="s">
        <v>6</v>
      </c>
      <c r="E12" s="16"/>
      <c r="F12" s="31"/>
      <c r="G12" s="20"/>
      <c r="H12" s="24"/>
    </row>
    <row r="13" spans="1:9" x14ac:dyDescent="0.25">
      <c r="A13" s="8">
        <f>G40</f>
        <v>162500</v>
      </c>
      <c r="B13" s="7">
        <v>45170</v>
      </c>
      <c r="C13" s="8">
        <f>A13-D4</f>
        <v>0</v>
      </c>
      <c r="D13" s="24" t="s">
        <v>36</v>
      </c>
      <c r="E13" s="20">
        <f>G27+D35+D41+G41+D51</f>
        <v>94500</v>
      </c>
      <c r="F13" s="4"/>
      <c r="G13" s="1"/>
    </row>
    <row r="14" spans="1:9" x14ac:dyDescent="0.25">
      <c r="A14" s="8">
        <f>A49</f>
        <v>162500</v>
      </c>
      <c r="B14" s="7">
        <v>45200</v>
      </c>
      <c r="C14" s="8">
        <f>A14-D4</f>
        <v>0</v>
      </c>
      <c r="D14" s="24" t="s">
        <v>37</v>
      </c>
      <c r="E14" s="16"/>
      <c r="F14" s="8"/>
      <c r="G14" s="2"/>
      <c r="H14" s="2"/>
    </row>
    <row r="15" spans="1:9" x14ac:dyDescent="0.25">
      <c r="A15" s="8">
        <f>D49</f>
        <v>162500</v>
      </c>
      <c r="B15" s="7">
        <v>45231</v>
      </c>
      <c r="C15" s="8">
        <f>A15-D4</f>
        <v>0</v>
      </c>
      <c r="D15" s="24" t="s">
        <v>39</v>
      </c>
      <c r="E15" s="24"/>
      <c r="F15" s="8"/>
      <c r="G15" s="2"/>
      <c r="H15" s="2"/>
    </row>
    <row r="16" spans="1:9" x14ac:dyDescent="0.25">
      <c r="A16" s="8">
        <f>G49</f>
        <v>1305.56</v>
      </c>
      <c r="B16" s="7">
        <v>45261</v>
      </c>
      <c r="C16" s="8">
        <f>A16-D4</f>
        <v>-161194.44</v>
      </c>
      <c r="D16" s="24" t="s">
        <v>38</v>
      </c>
      <c r="E16" s="20"/>
      <c r="G16" s="1"/>
    </row>
    <row r="17" spans="1:9" x14ac:dyDescent="0.25">
      <c r="A17" s="8"/>
      <c r="B17" s="15" t="s">
        <v>46</v>
      </c>
      <c r="C17" s="30">
        <f>SUM(C5:C16)</f>
        <v>-161194.44</v>
      </c>
      <c r="D17" s="24"/>
      <c r="E17" s="16"/>
      <c r="G17" s="2"/>
    </row>
    <row r="18" spans="1:9" x14ac:dyDescent="0.25">
      <c r="A18" s="16">
        <f>SUM(A5:A17)</f>
        <v>1788805.56</v>
      </c>
      <c r="B18" s="24" t="s">
        <v>23</v>
      </c>
      <c r="C18" s="39"/>
      <c r="D18" s="20"/>
      <c r="E18" s="16"/>
    </row>
    <row r="19" spans="1:9" x14ac:dyDescent="0.25">
      <c r="A19" s="63" t="s">
        <v>0</v>
      </c>
      <c r="B19" s="64"/>
      <c r="C19" s="65"/>
      <c r="D19" s="66" t="s">
        <v>1</v>
      </c>
      <c r="E19" s="66"/>
      <c r="F19" s="66"/>
      <c r="G19" s="63" t="s">
        <v>8</v>
      </c>
      <c r="H19" s="64"/>
      <c r="I19" s="65"/>
    </row>
    <row r="20" spans="1:9" x14ac:dyDescent="0.25">
      <c r="A20" s="14">
        <f>D4</f>
        <v>162500</v>
      </c>
      <c r="B20" s="4" t="s">
        <v>2</v>
      </c>
      <c r="C20" s="4"/>
      <c r="D20" s="14">
        <f>A20</f>
        <v>162500</v>
      </c>
      <c r="E20" s="4" t="s">
        <v>7</v>
      </c>
      <c r="F20" s="4"/>
      <c r="G20" s="14">
        <f>A20</f>
        <v>162500</v>
      </c>
      <c r="H20" s="4" t="s">
        <v>7</v>
      </c>
      <c r="I20" s="20"/>
    </row>
    <row r="21" spans="1:9" x14ac:dyDescent="0.25">
      <c r="A21" s="5">
        <v>13132.3</v>
      </c>
      <c r="B21" s="6" t="s">
        <v>14</v>
      </c>
      <c r="C21" s="6">
        <v>44929</v>
      </c>
      <c r="D21" s="5">
        <v>1305.56</v>
      </c>
      <c r="E21" s="6" t="s">
        <v>4</v>
      </c>
      <c r="F21" s="6">
        <v>44964</v>
      </c>
      <c r="G21" s="5">
        <v>1305.56</v>
      </c>
      <c r="H21" s="6" t="s">
        <v>4</v>
      </c>
      <c r="I21" s="6">
        <v>44993</v>
      </c>
    </row>
    <row r="22" spans="1:9" x14ac:dyDescent="0.25">
      <c r="A22" s="5">
        <v>1237.1500000000001</v>
      </c>
      <c r="B22" s="21" t="s">
        <v>4</v>
      </c>
      <c r="C22" s="21">
        <v>44942</v>
      </c>
      <c r="D22" s="5">
        <v>161194.44</v>
      </c>
      <c r="E22" s="21" t="s">
        <v>45</v>
      </c>
      <c r="F22" s="21">
        <v>44973</v>
      </c>
      <c r="G22" s="5">
        <v>161194.44</v>
      </c>
      <c r="H22" s="6" t="s">
        <v>45</v>
      </c>
      <c r="I22" s="21">
        <v>44999</v>
      </c>
    </row>
    <row r="23" spans="1:9" x14ac:dyDescent="0.25">
      <c r="A23" s="5">
        <v>148130.54999999999</v>
      </c>
      <c r="B23" s="21" t="s">
        <v>20</v>
      </c>
      <c r="C23" s="21">
        <v>44942</v>
      </c>
      <c r="D23" s="5"/>
      <c r="E23" s="21"/>
      <c r="F23" s="21"/>
      <c r="G23" s="5"/>
      <c r="H23" s="6"/>
      <c r="I23" s="5"/>
    </row>
    <row r="24" spans="1:9" x14ac:dyDescent="0.25">
      <c r="A24" s="5"/>
      <c r="B24" s="21"/>
      <c r="C24" s="6"/>
      <c r="D24" s="5"/>
      <c r="E24" s="6"/>
      <c r="F24" s="5"/>
      <c r="G24" s="5"/>
      <c r="H24" s="6"/>
      <c r="I24" s="5"/>
    </row>
    <row r="25" spans="1:9" x14ac:dyDescent="0.25">
      <c r="A25" s="13">
        <f>SUM(A21:A24)</f>
        <v>162500</v>
      </c>
      <c r="B25" s="15">
        <f>B5</f>
        <v>44927</v>
      </c>
      <c r="C25" s="23" t="s">
        <v>6</v>
      </c>
      <c r="D25" s="13">
        <f>SUM(D21:D24)</f>
        <v>162500</v>
      </c>
      <c r="E25" s="15">
        <f>B6</f>
        <v>44958</v>
      </c>
      <c r="F25" s="23" t="str">
        <f>C25</f>
        <v>repassado</v>
      </c>
      <c r="G25" s="13">
        <f>SUM(G21:G24)</f>
        <v>162500</v>
      </c>
      <c r="H25" s="38">
        <f>B7</f>
        <v>44986</v>
      </c>
      <c r="I25" s="20" t="str">
        <f>F25</f>
        <v>repassado</v>
      </c>
    </row>
    <row r="26" spans="1:9" x14ac:dyDescent="0.25">
      <c r="A26" s="12">
        <f>A25-A20</f>
        <v>0</v>
      </c>
      <c r="B26" s="23" t="s">
        <v>14</v>
      </c>
      <c r="C26" s="23" t="str">
        <f>C3</f>
        <v>Déb. Legis.</v>
      </c>
      <c r="D26" s="12">
        <f>D4-D25</f>
        <v>0</v>
      </c>
      <c r="E26" s="15" t="s">
        <v>14</v>
      </c>
      <c r="F26" s="23" t="str">
        <f>C26</f>
        <v>Déb. Legis.</v>
      </c>
      <c r="G26" s="12">
        <f>D4-G25</f>
        <v>0</v>
      </c>
      <c r="H26" s="16" t="s">
        <v>14</v>
      </c>
      <c r="I26" s="23" t="str">
        <f>F26</f>
        <v>Déb. Legis.</v>
      </c>
    </row>
    <row r="27" spans="1:9" x14ac:dyDescent="0.25">
      <c r="A27" s="55"/>
      <c r="B27" s="53"/>
      <c r="C27" s="54"/>
      <c r="D27" s="49"/>
      <c r="E27" s="23"/>
      <c r="F27" s="23"/>
      <c r="G27" s="49">
        <v>35000</v>
      </c>
      <c r="H27" s="23">
        <v>45007</v>
      </c>
      <c r="I27" s="23" t="s">
        <v>61</v>
      </c>
    </row>
    <row r="28" spans="1:9" x14ac:dyDescent="0.25">
      <c r="A28" s="63" t="s">
        <v>18</v>
      </c>
      <c r="B28" s="64"/>
      <c r="C28" s="65"/>
      <c r="D28" s="61" t="s">
        <v>19</v>
      </c>
      <c r="E28" s="61"/>
      <c r="F28" s="61"/>
      <c r="G28" s="61" t="s">
        <v>22</v>
      </c>
      <c r="H28" s="61"/>
      <c r="I28" s="61"/>
    </row>
    <row r="29" spans="1:9" x14ac:dyDescent="0.25">
      <c r="A29" s="14">
        <f>D29</f>
        <v>162500</v>
      </c>
      <c r="B29" s="4" t="s">
        <v>7</v>
      </c>
      <c r="C29" s="4"/>
      <c r="D29" s="14">
        <f>D20</f>
        <v>162500</v>
      </c>
      <c r="E29" s="4" t="s">
        <v>7</v>
      </c>
      <c r="F29" s="4"/>
      <c r="G29" s="14">
        <f>G20</f>
        <v>162500</v>
      </c>
      <c r="H29" s="4" t="s">
        <v>7</v>
      </c>
      <c r="I29" s="4"/>
    </row>
    <row r="30" spans="1:9" x14ac:dyDescent="0.25">
      <c r="A30" s="5">
        <f>G21</f>
        <v>1305.56</v>
      </c>
      <c r="B30" s="6" t="s">
        <v>4</v>
      </c>
      <c r="C30" s="6">
        <v>45020</v>
      </c>
      <c r="D30" s="5">
        <f>G21</f>
        <v>1305.56</v>
      </c>
      <c r="E30" s="6" t="s">
        <v>4</v>
      </c>
      <c r="F30" s="6">
        <v>45075</v>
      </c>
      <c r="G30" s="5">
        <f>D30</f>
        <v>1305.56</v>
      </c>
      <c r="H30" s="6" t="s">
        <v>4</v>
      </c>
      <c r="I30" s="6">
        <v>45097</v>
      </c>
    </row>
    <row r="31" spans="1:9" x14ac:dyDescent="0.25">
      <c r="A31" s="5">
        <f>G22</f>
        <v>161194.44</v>
      </c>
      <c r="B31" s="6" t="s">
        <v>20</v>
      </c>
      <c r="C31" s="21">
        <v>45033</v>
      </c>
      <c r="D31" s="5">
        <f>D22</f>
        <v>161194.44</v>
      </c>
      <c r="E31" s="6" t="s">
        <v>20</v>
      </c>
      <c r="F31" s="6">
        <v>45068</v>
      </c>
      <c r="G31" s="5">
        <f>D31</f>
        <v>161194.44</v>
      </c>
      <c r="H31" s="6" t="s">
        <v>20</v>
      </c>
      <c r="I31" s="6">
        <v>45097</v>
      </c>
    </row>
    <row r="32" spans="1:9" x14ac:dyDescent="0.25">
      <c r="A32" s="5"/>
      <c r="B32" s="6"/>
      <c r="C32" s="21"/>
      <c r="D32" s="5"/>
      <c r="E32" s="6"/>
      <c r="F32" s="6"/>
      <c r="G32" s="5"/>
      <c r="H32" s="6"/>
      <c r="I32" s="6"/>
    </row>
    <row r="33" spans="1:9" x14ac:dyDescent="0.25">
      <c r="A33" s="25">
        <f>SUM(A30:A32)</f>
        <v>162500</v>
      </c>
      <c r="B33" s="15">
        <f>B8</f>
        <v>45017</v>
      </c>
      <c r="C33" s="20" t="str">
        <f>C25</f>
        <v>repassado</v>
      </c>
      <c r="D33" s="25">
        <f>SUM(D30:D31)</f>
        <v>162500</v>
      </c>
      <c r="E33" s="15">
        <f>B9</f>
        <v>45047</v>
      </c>
      <c r="F33" s="20" t="str">
        <f>C25</f>
        <v>repassado</v>
      </c>
      <c r="G33" s="25">
        <f>SUM(G30:G31)</f>
        <v>162500</v>
      </c>
      <c r="H33" s="15">
        <f>B10</f>
        <v>45078</v>
      </c>
      <c r="I33" s="20" t="str">
        <f>F33</f>
        <v>repassado</v>
      </c>
    </row>
    <row r="34" spans="1:9" x14ac:dyDescent="0.25">
      <c r="A34" s="26">
        <f>D4-A33</f>
        <v>0</v>
      </c>
      <c r="B34" s="16" t="s">
        <v>14</v>
      </c>
      <c r="C34" s="23" t="s">
        <v>15</v>
      </c>
      <c r="D34" s="26">
        <f>D29-D33</f>
        <v>0</v>
      </c>
      <c r="E34" s="16" t="str">
        <f>B34</f>
        <v>saldo</v>
      </c>
      <c r="F34" s="23" t="s">
        <v>15</v>
      </c>
      <c r="G34" s="26">
        <f>G29-G33</f>
        <v>0</v>
      </c>
      <c r="H34" s="16" t="s">
        <v>14</v>
      </c>
      <c r="I34" s="23" t="s">
        <v>15</v>
      </c>
    </row>
    <row r="35" spans="1:9" x14ac:dyDescent="0.25">
      <c r="A35" s="56"/>
      <c r="B35" s="53"/>
      <c r="C35" s="54"/>
      <c r="D35" s="48">
        <v>4000</v>
      </c>
      <c r="E35" s="23">
        <v>45075</v>
      </c>
      <c r="F35" s="23"/>
      <c r="G35" s="48"/>
      <c r="H35" s="23"/>
      <c r="I35" s="23"/>
    </row>
    <row r="36" spans="1:9" x14ac:dyDescent="0.25">
      <c r="A36" s="63" t="s">
        <v>25</v>
      </c>
      <c r="B36" s="64"/>
      <c r="C36" s="65"/>
      <c r="D36" s="61" t="s">
        <v>27</v>
      </c>
      <c r="E36" s="61"/>
      <c r="F36" s="61"/>
      <c r="G36" s="61" t="s">
        <v>28</v>
      </c>
      <c r="H36" s="61"/>
      <c r="I36" s="61"/>
    </row>
    <row r="37" spans="1:9" x14ac:dyDescent="0.25">
      <c r="A37" s="14">
        <f>A29</f>
        <v>162500</v>
      </c>
      <c r="B37" s="4" t="s">
        <v>7</v>
      </c>
      <c r="C37" s="4"/>
      <c r="D37" s="14">
        <f>D29</f>
        <v>162500</v>
      </c>
      <c r="E37" s="4" t="s">
        <v>7</v>
      </c>
      <c r="F37" s="4"/>
      <c r="G37" s="14">
        <f>G29</f>
        <v>162500</v>
      </c>
      <c r="H37" s="4" t="s">
        <v>7</v>
      </c>
      <c r="I37" s="4"/>
    </row>
    <row r="38" spans="1:9" x14ac:dyDescent="0.25">
      <c r="A38" s="5">
        <f>A30</f>
        <v>1305.56</v>
      </c>
      <c r="B38" s="6" t="s">
        <v>4</v>
      </c>
      <c r="C38" s="42">
        <v>45126</v>
      </c>
      <c r="D38" s="5">
        <f>A38</f>
        <v>1305.56</v>
      </c>
      <c r="E38" s="6" t="s">
        <v>4</v>
      </c>
      <c r="F38" s="42">
        <v>45156</v>
      </c>
      <c r="G38" s="5">
        <f>D38</f>
        <v>1305.56</v>
      </c>
      <c r="H38" s="6" t="s">
        <v>4</v>
      </c>
      <c r="I38" s="42">
        <v>45197</v>
      </c>
    </row>
    <row r="39" spans="1:9" x14ac:dyDescent="0.25">
      <c r="A39" s="5">
        <f>A31</f>
        <v>161194.44</v>
      </c>
      <c r="B39" s="6" t="s">
        <v>20</v>
      </c>
      <c r="C39" s="6">
        <v>45127</v>
      </c>
      <c r="D39" s="5">
        <f>A39</f>
        <v>161194.44</v>
      </c>
      <c r="E39" s="6" t="s">
        <v>20</v>
      </c>
      <c r="F39" s="6">
        <v>45159</v>
      </c>
      <c r="G39" s="5">
        <f>D39</f>
        <v>161194.44</v>
      </c>
      <c r="H39" s="6" t="s">
        <v>20</v>
      </c>
      <c r="I39" s="6">
        <v>45188</v>
      </c>
    </row>
    <row r="40" spans="1:9" x14ac:dyDescent="0.25">
      <c r="A40" s="25">
        <f>SUM(A38:A39)</f>
        <v>162500</v>
      </c>
      <c r="B40" s="15">
        <f>B11</f>
        <v>45108</v>
      </c>
      <c r="C40" s="20" t="s">
        <v>6</v>
      </c>
      <c r="D40" s="25">
        <f>SUM(D38:D39)</f>
        <v>162500</v>
      </c>
      <c r="E40" s="15">
        <f>B12</f>
        <v>45139</v>
      </c>
      <c r="F40" s="20" t="s">
        <v>6</v>
      </c>
      <c r="G40" s="25">
        <f>SUM(G38:G39)</f>
        <v>162500</v>
      </c>
      <c r="H40" s="15">
        <f>B13</f>
        <v>45170</v>
      </c>
      <c r="I40" s="20" t="s">
        <v>6</v>
      </c>
    </row>
    <row r="41" spans="1:9" x14ac:dyDescent="0.25">
      <c r="A41" s="48"/>
      <c r="B41" s="50"/>
      <c r="C41" s="58"/>
      <c r="D41" s="48"/>
      <c r="E41" s="50"/>
      <c r="F41" s="49"/>
      <c r="G41" s="48"/>
      <c r="H41" s="50"/>
      <c r="I41" s="49"/>
    </row>
    <row r="42" spans="1:9" x14ac:dyDescent="0.25">
      <c r="A42" s="48"/>
      <c r="B42" s="50"/>
      <c r="C42" s="58"/>
      <c r="D42" s="48">
        <v>0</v>
      </c>
      <c r="E42" s="50"/>
      <c r="F42" s="49"/>
      <c r="G42" s="48"/>
      <c r="H42" s="50"/>
      <c r="I42" s="49"/>
    </row>
    <row r="43" spans="1:9" x14ac:dyDescent="0.25">
      <c r="A43" s="26">
        <f>A40-A37</f>
        <v>0</v>
      </c>
      <c r="B43" s="16" t="s">
        <v>14</v>
      </c>
      <c r="C43" s="23" t="s">
        <v>15</v>
      </c>
      <c r="D43" s="26">
        <v>0</v>
      </c>
      <c r="E43" s="16" t="s">
        <v>14</v>
      </c>
      <c r="F43" s="23" t="s">
        <v>15</v>
      </c>
      <c r="G43" s="26">
        <f>G40-G37</f>
        <v>0</v>
      </c>
      <c r="H43" s="16" t="s">
        <v>14</v>
      </c>
      <c r="I43" s="23" t="s">
        <v>15</v>
      </c>
    </row>
    <row r="44" spans="1:9" x14ac:dyDescent="0.25">
      <c r="A44" s="63" t="s">
        <v>29</v>
      </c>
      <c r="B44" s="64"/>
      <c r="C44" s="65"/>
      <c r="D44" s="61" t="s">
        <v>30</v>
      </c>
      <c r="E44" s="61"/>
      <c r="F44" s="61"/>
      <c r="G44" s="61" t="s">
        <v>33</v>
      </c>
      <c r="H44" s="61"/>
      <c r="I44" s="61"/>
    </row>
    <row r="45" spans="1:9" x14ac:dyDescent="0.25">
      <c r="A45" s="14">
        <f>A37</f>
        <v>162500</v>
      </c>
      <c r="B45" s="4" t="s">
        <v>7</v>
      </c>
      <c r="C45" s="4"/>
      <c r="D45" s="14">
        <f>D37</f>
        <v>162500</v>
      </c>
      <c r="E45" s="4" t="s">
        <v>7</v>
      </c>
      <c r="F45" s="4"/>
      <c r="G45" s="14">
        <f>G37</f>
        <v>162500</v>
      </c>
      <c r="H45" s="4" t="s">
        <v>7</v>
      </c>
      <c r="I45" s="4"/>
    </row>
    <row r="46" spans="1:9" x14ac:dyDescent="0.25">
      <c r="A46" s="5">
        <v>1305.56</v>
      </c>
      <c r="B46" s="6" t="s">
        <v>4</v>
      </c>
      <c r="C46" s="6">
        <v>44838</v>
      </c>
      <c r="D46" s="5">
        <v>1305.56</v>
      </c>
      <c r="E46" s="6"/>
      <c r="F46" s="6">
        <v>44868</v>
      </c>
      <c r="G46" s="5">
        <v>1305.56</v>
      </c>
      <c r="H46" s="6"/>
      <c r="I46" s="6"/>
    </row>
    <row r="47" spans="1:9" x14ac:dyDescent="0.25">
      <c r="A47" s="5">
        <v>161194.44</v>
      </c>
      <c r="B47" s="6" t="s">
        <v>20</v>
      </c>
      <c r="C47" s="6">
        <v>44854</v>
      </c>
      <c r="D47" s="5">
        <v>161194.44</v>
      </c>
      <c r="E47" s="6"/>
      <c r="F47" s="36">
        <v>44879</v>
      </c>
      <c r="G47" s="5"/>
      <c r="H47" s="6"/>
      <c r="I47" s="6"/>
    </row>
    <row r="48" spans="1:9" x14ac:dyDescent="0.25">
      <c r="A48" s="5"/>
      <c r="B48" s="6"/>
      <c r="C48" s="6"/>
      <c r="D48" s="5"/>
      <c r="E48" s="6"/>
      <c r="G48" s="5"/>
      <c r="H48" s="6"/>
      <c r="I48" s="6"/>
    </row>
    <row r="49" spans="1:9" x14ac:dyDescent="0.25">
      <c r="A49" s="25">
        <f>SUM(A46:A47)</f>
        <v>162500</v>
      </c>
      <c r="B49" s="15">
        <f>B14</f>
        <v>45200</v>
      </c>
      <c r="C49" s="20" t="str">
        <f>C40</f>
        <v>repassado</v>
      </c>
      <c r="D49" s="25">
        <f>SUM(D46:D48)</f>
        <v>162500</v>
      </c>
      <c r="E49" s="15">
        <f>B15</f>
        <v>45231</v>
      </c>
      <c r="F49" s="20" t="s">
        <v>6</v>
      </c>
      <c r="G49" s="25">
        <f>SUM(G46:G48)</f>
        <v>1305.56</v>
      </c>
      <c r="H49" s="15">
        <f>B16</f>
        <v>45261</v>
      </c>
      <c r="I49" s="20" t="s">
        <v>6</v>
      </c>
    </row>
    <row r="50" spans="1:9" x14ac:dyDescent="0.25">
      <c r="A50" s="26">
        <f>A49-D4</f>
        <v>0</v>
      </c>
      <c r="B50" s="16" t="s">
        <v>14</v>
      </c>
      <c r="C50" s="23" t="s">
        <v>15</v>
      </c>
      <c r="D50" s="26">
        <f>D49-D45</f>
        <v>0</v>
      </c>
      <c r="E50" s="16" t="s">
        <v>14</v>
      </c>
      <c r="F50" s="23" t="s">
        <v>15</v>
      </c>
      <c r="G50" s="26">
        <f>G49-G45</f>
        <v>-161194.44</v>
      </c>
      <c r="H50" s="16" t="s">
        <v>14</v>
      </c>
      <c r="I50" s="23" t="s">
        <v>15</v>
      </c>
    </row>
    <row r="51" spans="1:9" x14ac:dyDescent="0.25">
      <c r="D51" s="1">
        <f>37000+3500+15000</f>
        <v>55500</v>
      </c>
    </row>
  </sheetData>
  <mergeCells count="13">
    <mergeCell ref="A36:C36"/>
    <mergeCell ref="D36:F36"/>
    <mergeCell ref="G36:I36"/>
    <mergeCell ref="A44:C44"/>
    <mergeCell ref="D44:F44"/>
    <mergeCell ref="G44:I44"/>
    <mergeCell ref="A1:G1"/>
    <mergeCell ref="A19:C19"/>
    <mergeCell ref="D19:F19"/>
    <mergeCell ref="G19:I19"/>
    <mergeCell ref="A28:C28"/>
    <mergeCell ref="D28:F28"/>
    <mergeCell ref="G28:I28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C6" sqref="C6"/>
    </sheetView>
  </sheetViews>
  <sheetFormatPr defaultRowHeight="15" x14ac:dyDescent="0.25"/>
  <cols>
    <col min="1" max="1" width="20.85546875" bestFit="1" customWidth="1"/>
    <col min="2" max="2" width="15.5703125" bestFit="1" customWidth="1"/>
    <col min="3" max="3" width="20.85546875" bestFit="1" customWidth="1"/>
    <col min="4" max="4" width="15" bestFit="1" customWidth="1"/>
    <col min="5" max="5" width="15.85546875" bestFit="1" customWidth="1"/>
    <col min="6" max="6" width="15.7109375" bestFit="1" customWidth="1"/>
    <col min="7" max="7" width="15" bestFit="1" customWidth="1"/>
    <col min="8" max="8" width="15.85546875" bestFit="1" customWidth="1"/>
    <col min="9" max="9" width="15.7109375" bestFit="1" customWidth="1"/>
  </cols>
  <sheetData>
    <row r="1" spans="1:9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9" x14ac:dyDescent="0.25">
      <c r="A2" s="27" t="s">
        <v>58</v>
      </c>
      <c r="B2" s="27">
        <v>2024</v>
      </c>
      <c r="C2" s="27"/>
    </row>
    <row r="3" spans="1:9" x14ac:dyDescent="0.25">
      <c r="A3" s="10" t="s">
        <v>16</v>
      </c>
      <c r="B3" s="10"/>
      <c r="C3" s="11" t="s">
        <v>11</v>
      </c>
      <c r="G3" s="2"/>
      <c r="H3" s="2"/>
    </row>
    <row r="4" spans="1:9" x14ac:dyDescent="0.25">
      <c r="A4" s="10" t="s">
        <v>81</v>
      </c>
      <c r="B4" s="10"/>
      <c r="C4" s="11" t="s">
        <v>80</v>
      </c>
      <c r="D4" s="27" t="s">
        <v>83</v>
      </c>
      <c r="E4" s="27"/>
      <c r="F4" s="59">
        <f>D5</f>
        <v>173374.5625</v>
      </c>
      <c r="G4" s="2"/>
      <c r="H4" s="2"/>
    </row>
    <row r="5" spans="1:9" x14ac:dyDescent="0.25">
      <c r="A5" s="5">
        <v>2080494.75</v>
      </c>
      <c r="B5" s="8"/>
      <c r="C5" s="8"/>
      <c r="D5" s="60">
        <f>A5/12</f>
        <v>173374.5625</v>
      </c>
      <c r="E5" s="2">
        <v>0</v>
      </c>
      <c r="G5" s="2"/>
      <c r="H5" s="2"/>
    </row>
    <row r="6" spans="1:9" x14ac:dyDescent="0.25">
      <c r="A6" s="8">
        <f>172069+1305.56</f>
        <v>173374.56</v>
      </c>
      <c r="B6" s="7">
        <v>45292</v>
      </c>
      <c r="C6" s="8">
        <f>A6-D5</f>
        <v>-2.5000000023283064E-3</v>
      </c>
      <c r="D6" s="2"/>
      <c r="G6" s="2"/>
      <c r="H6" s="2"/>
    </row>
    <row r="7" spans="1:9" x14ac:dyDescent="0.25">
      <c r="A7" s="8">
        <f>172069+1443.94</f>
        <v>173512.94</v>
      </c>
      <c r="B7" s="7">
        <v>45323</v>
      </c>
      <c r="C7" s="8">
        <f>A7-D5</f>
        <v>138.37750000000233</v>
      </c>
      <c r="D7" s="2"/>
      <c r="G7" s="2"/>
      <c r="H7" s="2"/>
    </row>
    <row r="8" spans="1:9" x14ac:dyDescent="0.25">
      <c r="A8" s="8">
        <f>G26</f>
        <v>173236.18</v>
      </c>
      <c r="B8" s="7">
        <v>45352</v>
      </c>
      <c r="C8" s="8">
        <f>A8-D5</f>
        <v>-138.38250000000698</v>
      </c>
      <c r="D8" s="2"/>
    </row>
    <row r="9" spans="1:9" x14ac:dyDescent="0.25">
      <c r="A9" s="8">
        <f>A34</f>
        <v>173374.56</v>
      </c>
      <c r="B9" s="7">
        <v>45383</v>
      </c>
      <c r="C9" s="8">
        <f>A9-D5</f>
        <v>-2.5000000023283064E-3</v>
      </c>
    </row>
    <row r="10" spans="1:9" x14ac:dyDescent="0.25">
      <c r="A10" s="8">
        <f>D34</f>
        <v>173374.56</v>
      </c>
      <c r="B10" s="7">
        <v>45413</v>
      </c>
      <c r="C10" s="8">
        <f>A10-D5</f>
        <v>-2.5000000023283064E-3</v>
      </c>
      <c r="G10" s="24" t="s">
        <v>54</v>
      </c>
      <c r="H10" s="8">
        <f>A5</f>
        <v>2080494.75</v>
      </c>
    </row>
    <row r="11" spans="1:9" x14ac:dyDescent="0.25">
      <c r="A11" s="8">
        <f>G34</f>
        <v>173374.56</v>
      </c>
      <c r="B11" s="7">
        <v>45444</v>
      </c>
      <c r="C11" s="8">
        <f>A11-D5</f>
        <v>-2.5000000023283064E-3</v>
      </c>
      <c r="G11" s="24" t="s">
        <v>55</v>
      </c>
      <c r="H11" s="8">
        <f>A19</f>
        <v>2080494.7200000004</v>
      </c>
      <c r="I11" s="40"/>
    </row>
    <row r="12" spans="1:9" x14ac:dyDescent="0.25">
      <c r="A12" s="8">
        <f>A41</f>
        <v>173374.56</v>
      </c>
      <c r="B12" s="7">
        <v>45474</v>
      </c>
      <c r="C12" s="8">
        <f>A12-D5</f>
        <v>-2.5000000023283064E-3</v>
      </c>
      <c r="D12" s="24" t="s">
        <v>34</v>
      </c>
      <c r="E12" s="16"/>
      <c r="F12" s="29"/>
      <c r="G12" s="24" t="s">
        <v>57</v>
      </c>
      <c r="H12" s="20">
        <f>H10-H11</f>
        <v>2.999999956227839E-2</v>
      </c>
    </row>
    <row r="13" spans="1:9" x14ac:dyDescent="0.25">
      <c r="A13" s="8">
        <f>D41</f>
        <v>173374.56</v>
      </c>
      <c r="B13" s="7">
        <v>45505</v>
      </c>
      <c r="C13" s="8">
        <f>A13-D5</f>
        <v>-2.5000000023283064E-3</v>
      </c>
      <c r="D13" s="24" t="s">
        <v>6</v>
      </c>
      <c r="E13" s="16">
        <f>A19</f>
        <v>2080494.7200000004</v>
      </c>
      <c r="F13" s="31"/>
      <c r="G13" s="20"/>
      <c r="H13" s="24"/>
    </row>
    <row r="14" spans="1:9" x14ac:dyDescent="0.25">
      <c r="A14" s="8">
        <f>G41</f>
        <v>173374.56</v>
      </c>
      <c r="B14" s="7">
        <v>45536</v>
      </c>
      <c r="C14" s="8">
        <f>A14-D5</f>
        <v>-2.5000000023283064E-3</v>
      </c>
      <c r="D14" s="24" t="s">
        <v>36</v>
      </c>
      <c r="E14" s="20">
        <f>A42+G52+G53</f>
        <v>256597.8</v>
      </c>
      <c r="F14" s="4"/>
      <c r="G14" s="1"/>
    </row>
    <row r="15" spans="1:9" x14ac:dyDescent="0.25">
      <c r="A15" s="8">
        <f>A50</f>
        <v>173374.56</v>
      </c>
      <c r="B15" s="7">
        <v>45566</v>
      </c>
      <c r="C15" s="8">
        <f>A15-D5</f>
        <v>-2.5000000023283064E-3</v>
      </c>
      <c r="D15" s="24" t="s">
        <v>37</v>
      </c>
      <c r="E15" s="16"/>
      <c r="F15" s="8"/>
      <c r="G15" s="2"/>
      <c r="H15" s="2"/>
    </row>
    <row r="16" spans="1:9" x14ac:dyDescent="0.25">
      <c r="A16" s="8">
        <f>D50</f>
        <v>173374.56</v>
      </c>
      <c r="B16" s="7">
        <v>45597</v>
      </c>
      <c r="C16" s="8">
        <f>A16-D5</f>
        <v>-2.5000000023283064E-3</v>
      </c>
      <c r="D16" s="24" t="s">
        <v>39</v>
      </c>
      <c r="E16" s="24"/>
      <c r="F16" s="8"/>
      <c r="G16" s="2"/>
      <c r="H16" s="2"/>
    </row>
    <row r="17" spans="1:9" x14ac:dyDescent="0.25">
      <c r="A17" s="8">
        <f>G50</f>
        <v>173374.56</v>
      </c>
      <c r="B17" s="7">
        <v>45627</v>
      </c>
      <c r="C17" s="8">
        <f>A17-D5</f>
        <v>-2.5000000023283064E-3</v>
      </c>
      <c r="D17" s="24" t="s">
        <v>38</v>
      </c>
      <c r="E17" s="20"/>
      <c r="G17" s="1"/>
    </row>
    <row r="18" spans="1:9" x14ac:dyDescent="0.25">
      <c r="A18" s="8"/>
      <c r="B18" s="15" t="s">
        <v>46</v>
      </c>
      <c r="C18" s="30">
        <f>SUM(C6:C17)</f>
        <v>-3.0000000027939677E-2</v>
      </c>
      <c r="D18" s="24"/>
      <c r="E18" s="16"/>
      <c r="G18" s="2"/>
    </row>
    <row r="19" spans="1:9" x14ac:dyDescent="0.25">
      <c r="A19" s="16">
        <f>SUM(A6:A18)</f>
        <v>2080494.7200000004</v>
      </c>
      <c r="B19" s="24" t="s">
        <v>23</v>
      </c>
      <c r="C19" s="39"/>
      <c r="D19" s="20"/>
      <c r="E19" s="16"/>
    </row>
    <row r="20" spans="1:9" x14ac:dyDescent="0.25">
      <c r="A20" s="63" t="s">
        <v>0</v>
      </c>
      <c r="B20" s="64"/>
      <c r="C20" s="65"/>
      <c r="D20" s="66" t="s">
        <v>1</v>
      </c>
      <c r="E20" s="66"/>
      <c r="F20" s="66"/>
      <c r="G20" s="63" t="s">
        <v>8</v>
      </c>
      <c r="H20" s="64"/>
      <c r="I20" s="65"/>
    </row>
    <row r="21" spans="1:9" x14ac:dyDescent="0.25">
      <c r="A21" s="14">
        <f>D5</f>
        <v>173374.5625</v>
      </c>
      <c r="B21" s="4" t="s">
        <v>2</v>
      </c>
      <c r="C21" s="4"/>
      <c r="D21" s="14">
        <f>A21</f>
        <v>173374.5625</v>
      </c>
      <c r="E21" s="4" t="s">
        <v>7</v>
      </c>
      <c r="F21" s="4"/>
      <c r="G21" s="14">
        <f>A21</f>
        <v>173374.5625</v>
      </c>
      <c r="H21" s="4" t="s">
        <v>7</v>
      </c>
      <c r="I21" s="20"/>
    </row>
    <row r="22" spans="1:9" x14ac:dyDescent="0.25">
      <c r="A22" s="5">
        <v>1305.56</v>
      </c>
      <c r="B22" s="6" t="s">
        <v>47</v>
      </c>
      <c r="C22" s="6">
        <v>45310</v>
      </c>
      <c r="D22" s="5">
        <v>1443.94</v>
      </c>
      <c r="E22" s="6" t="s">
        <v>4</v>
      </c>
      <c r="F22" s="6">
        <v>45338</v>
      </c>
      <c r="G22" s="5">
        <v>1443.94</v>
      </c>
      <c r="H22" s="6" t="s">
        <v>4</v>
      </c>
      <c r="I22" s="6">
        <v>45362</v>
      </c>
    </row>
    <row r="23" spans="1:9" x14ac:dyDescent="0.25">
      <c r="A23" s="5">
        <v>172069</v>
      </c>
      <c r="B23" s="6" t="s">
        <v>47</v>
      </c>
      <c r="C23" s="21">
        <v>45308</v>
      </c>
      <c r="D23" s="5">
        <v>172069</v>
      </c>
      <c r="E23" s="21" t="s">
        <v>45</v>
      </c>
      <c r="F23" s="21">
        <v>45337</v>
      </c>
      <c r="G23" s="5">
        <v>171792.24</v>
      </c>
      <c r="H23" s="6" t="s">
        <v>79</v>
      </c>
      <c r="I23" s="21">
        <v>45365</v>
      </c>
    </row>
    <row r="24" spans="1:9" x14ac:dyDescent="0.25">
      <c r="A24" s="5"/>
      <c r="B24" s="21"/>
      <c r="C24" s="21"/>
      <c r="D24" s="5"/>
      <c r="E24" s="21"/>
      <c r="F24" s="21"/>
      <c r="G24" s="5"/>
      <c r="H24" s="6"/>
      <c r="I24" s="5"/>
    </row>
    <row r="25" spans="1:9" x14ac:dyDescent="0.25">
      <c r="A25" s="5"/>
      <c r="B25" s="21"/>
      <c r="C25" s="6"/>
      <c r="D25" s="5"/>
      <c r="E25" s="6"/>
      <c r="F25" s="5"/>
      <c r="G25" s="5"/>
      <c r="H25" s="6"/>
      <c r="I25" s="5"/>
    </row>
    <row r="26" spans="1:9" x14ac:dyDescent="0.25">
      <c r="A26" s="13">
        <f>SUM(A22:A25)</f>
        <v>173374.56</v>
      </c>
      <c r="B26" s="15">
        <v>45292</v>
      </c>
      <c r="C26" s="23" t="s">
        <v>6</v>
      </c>
      <c r="D26" s="13">
        <f>SUM(D22:D25)</f>
        <v>173512.94</v>
      </c>
      <c r="E26" s="15">
        <v>45323</v>
      </c>
      <c r="F26" s="23" t="str">
        <f>C26</f>
        <v>repassado</v>
      </c>
      <c r="G26" s="13">
        <f>SUM(G22:G25)</f>
        <v>173236.18</v>
      </c>
      <c r="H26" s="38">
        <v>45352</v>
      </c>
      <c r="I26" s="20" t="str">
        <f>F26</f>
        <v>repassado</v>
      </c>
    </row>
    <row r="27" spans="1:9" x14ac:dyDescent="0.25">
      <c r="A27" s="12">
        <f>A26-A21</f>
        <v>-2.5000000023283064E-3</v>
      </c>
      <c r="B27" s="23" t="s">
        <v>14</v>
      </c>
      <c r="C27" s="23" t="str">
        <f>C3</f>
        <v>Déb. Legis.</v>
      </c>
      <c r="D27" s="12">
        <f>D5-D26</f>
        <v>-138.37750000000233</v>
      </c>
      <c r="E27" s="15" t="s">
        <v>14</v>
      </c>
      <c r="F27" s="23" t="str">
        <f>C27</f>
        <v>Déb. Legis.</v>
      </c>
      <c r="G27" s="12">
        <f>D5-G26</f>
        <v>138.38250000000698</v>
      </c>
      <c r="H27" s="16" t="s">
        <v>14</v>
      </c>
      <c r="I27" s="23" t="str">
        <f>F27</f>
        <v>Déb. Legis.</v>
      </c>
    </row>
    <row r="28" spans="1:9" x14ac:dyDescent="0.25">
      <c r="A28" s="55"/>
      <c r="B28" s="53"/>
      <c r="C28" s="54"/>
      <c r="D28" s="49"/>
      <c r="E28" s="23"/>
      <c r="F28" s="23"/>
      <c r="G28" s="49"/>
      <c r="H28" s="23"/>
      <c r="I28" s="23" t="s">
        <v>61</v>
      </c>
    </row>
    <row r="29" spans="1:9" x14ac:dyDescent="0.25">
      <c r="A29" s="63" t="s">
        <v>18</v>
      </c>
      <c r="B29" s="64"/>
      <c r="C29" s="65"/>
      <c r="D29" s="61" t="s">
        <v>19</v>
      </c>
      <c r="E29" s="61"/>
      <c r="F29" s="61"/>
      <c r="G29" s="61" t="s">
        <v>22</v>
      </c>
      <c r="H29" s="61"/>
      <c r="I29" s="61"/>
    </row>
    <row r="30" spans="1:9" x14ac:dyDescent="0.25">
      <c r="A30" s="14">
        <f>D30</f>
        <v>173374.5625</v>
      </c>
      <c r="B30" s="4" t="s">
        <v>7</v>
      </c>
      <c r="C30" s="4"/>
      <c r="D30" s="14">
        <f>D21</f>
        <v>173374.5625</v>
      </c>
      <c r="E30" s="4" t="s">
        <v>7</v>
      </c>
      <c r="F30" s="4"/>
      <c r="G30" s="14">
        <f>G21</f>
        <v>173374.5625</v>
      </c>
      <c r="H30" s="4" t="s">
        <v>7</v>
      </c>
      <c r="I30" s="4"/>
    </row>
    <row r="31" spans="1:9" x14ac:dyDescent="0.25">
      <c r="A31" s="5">
        <v>1443.94</v>
      </c>
      <c r="B31" s="6" t="s">
        <v>82</v>
      </c>
      <c r="C31" s="6">
        <v>45390</v>
      </c>
      <c r="D31" s="5">
        <f>A31</f>
        <v>1443.94</v>
      </c>
      <c r="E31" s="6" t="s">
        <v>82</v>
      </c>
      <c r="F31" s="6">
        <v>45421</v>
      </c>
      <c r="G31" s="5">
        <f>D31</f>
        <v>1443.94</v>
      </c>
      <c r="H31" s="6" t="s">
        <v>82</v>
      </c>
      <c r="I31" s="6">
        <v>45461</v>
      </c>
    </row>
    <row r="32" spans="1:9" x14ac:dyDescent="0.25">
      <c r="A32" s="5">
        <v>171930.62</v>
      </c>
      <c r="B32" s="6" t="s">
        <v>82</v>
      </c>
      <c r="C32" s="21">
        <v>45399</v>
      </c>
      <c r="D32" s="5">
        <f>A32</f>
        <v>171930.62</v>
      </c>
      <c r="E32" s="6" t="s">
        <v>82</v>
      </c>
      <c r="F32" s="6">
        <v>45432</v>
      </c>
      <c r="G32" s="5">
        <f>D32</f>
        <v>171930.62</v>
      </c>
      <c r="H32" s="6" t="s">
        <v>82</v>
      </c>
      <c r="I32" s="6">
        <v>45461</v>
      </c>
    </row>
    <row r="33" spans="1:9" x14ac:dyDescent="0.25">
      <c r="A33" s="5"/>
      <c r="B33" s="6"/>
      <c r="C33" s="21"/>
      <c r="D33" s="5"/>
      <c r="E33" s="6"/>
      <c r="F33" s="6"/>
      <c r="G33" s="5"/>
      <c r="H33" s="6"/>
      <c r="I33" s="6"/>
    </row>
    <row r="34" spans="1:9" x14ac:dyDescent="0.25">
      <c r="A34" s="25">
        <f>SUM(A31:A33)</f>
        <v>173374.56</v>
      </c>
      <c r="B34" s="15">
        <v>45383</v>
      </c>
      <c r="C34" s="20" t="str">
        <f>C26</f>
        <v>repassado</v>
      </c>
      <c r="D34" s="25">
        <f>SUM(D31:D32)</f>
        <v>173374.56</v>
      </c>
      <c r="E34" s="15">
        <v>45413</v>
      </c>
      <c r="F34" s="20" t="str">
        <f>C26</f>
        <v>repassado</v>
      </c>
      <c r="G34" s="25">
        <f>SUM(G31:G32)</f>
        <v>173374.56</v>
      </c>
      <c r="H34" s="15">
        <v>45444</v>
      </c>
      <c r="I34" s="20" t="str">
        <f>F34</f>
        <v>repassado</v>
      </c>
    </row>
    <row r="35" spans="1:9" x14ac:dyDescent="0.25">
      <c r="A35" s="26">
        <f>D5-A34</f>
        <v>2.5000000023283064E-3</v>
      </c>
      <c r="B35" s="16" t="s">
        <v>14</v>
      </c>
      <c r="C35" s="23" t="s">
        <v>15</v>
      </c>
      <c r="D35" s="26">
        <f>D30-D34</f>
        <v>2.5000000023283064E-3</v>
      </c>
      <c r="E35" s="16" t="str">
        <f>B35</f>
        <v>saldo</v>
      </c>
      <c r="F35" s="23" t="s">
        <v>15</v>
      </c>
      <c r="G35" s="26">
        <f>G30-G34</f>
        <v>2.5000000023283064E-3</v>
      </c>
      <c r="H35" s="16" t="s">
        <v>14</v>
      </c>
      <c r="I35" s="23" t="s">
        <v>15</v>
      </c>
    </row>
    <row r="36" spans="1:9" x14ac:dyDescent="0.25">
      <c r="A36" s="56"/>
      <c r="B36" s="53"/>
      <c r="C36" s="54"/>
      <c r="D36" s="48"/>
      <c r="E36" s="23"/>
      <c r="F36" s="23"/>
      <c r="G36" s="48"/>
      <c r="H36" s="23"/>
      <c r="I36" s="23"/>
    </row>
    <row r="37" spans="1:9" x14ac:dyDescent="0.25">
      <c r="A37" s="63" t="s">
        <v>25</v>
      </c>
      <c r="B37" s="64"/>
      <c r="C37" s="65"/>
      <c r="D37" s="61" t="s">
        <v>27</v>
      </c>
      <c r="E37" s="61"/>
      <c r="F37" s="61"/>
      <c r="G37" s="61" t="s">
        <v>28</v>
      </c>
      <c r="H37" s="61"/>
      <c r="I37" s="61"/>
    </row>
    <row r="38" spans="1:9" x14ac:dyDescent="0.25">
      <c r="A38" s="14">
        <f>A30</f>
        <v>173374.5625</v>
      </c>
      <c r="B38" s="4" t="s">
        <v>7</v>
      </c>
      <c r="C38" s="4"/>
      <c r="D38" s="14">
        <f>D30</f>
        <v>173374.5625</v>
      </c>
      <c r="E38" s="4" t="s">
        <v>7</v>
      </c>
      <c r="F38" s="4"/>
      <c r="G38" s="14">
        <f>G30</f>
        <v>173374.5625</v>
      </c>
      <c r="H38" s="4" t="s">
        <v>7</v>
      </c>
      <c r="I38" s="4"/>
    </row>
    <row r="39" spans="1:9" x14ac:dyDescent="0.25">
      <c r="A39" s="5">
        <f>A31</f>
        <v>1443.94</v>
      </c>
      <c r="B39" s="6" t="s">
        <v>82</v>
      </c>
      <c r="C39" s="6">
        <v>45475</v>
      </c>
      <c r="D39" s="5">
        <f>A39</f>
        <v>1443.94</v>
      </c>
      <c r="E39" s="6" t="s">
        <v>82</v>
      </c>
      <c r="F39" s="6">
        <v>45517</v>
      </c>
      <c r="G39" s="5">
        <f>D39</f>
        <v>1443.94</v>
      </c>
      <c r="H39" s="6" t="s">
        <v>82</v>
      </c>
      <c r="I39" s="6">
        <v>45537</v>
      </c>
    </row>
    <row r="40" spans="1:9" x14ac:dyDescent="0.25">
      <c r="A40" s="5">
        <f>A32</f>
        <v>171930.62</v>
      </c>
      <c r="B40" s="6" t="s">
        <v>82</v>
      </c>
      <c r="C40" s="6">
        <v>45489</v>
      </c>
      <c r="D40" s="5">
        <f>A40</f>
        <v>171930.62</v>
      </c>
      <c r="E40" s="6" t="s">
        <v>82</v>
      </c>
      <c r="F40" s="6">
        <v>45524</v>
      </c>
      <c r="G40" s="5">
        <f>D40</f>
        <v>171930.62</v>
      </c>
      <c r="H40" s="6" t="s">
        <v>82</v>
      </c>
      <c r="I40" s="6">
        <v>45552</v>
      </c>
    </row>
    <row r="41" spans="1:9" x14ac:dyDescent="0.25">
      <c r="A41" s="25">
        <f>SUM(A39:A40)</f>
        <v>173374.56</v>
      </c>
      <c r="B41" s="15">
        <v>45474</v>
      </c>
      <c r="C41" s="20" t="s">
        <v>6</v>
      </c>
      <c r="D41" s="25">
        <f>SUM(D39:D40)</f>
        <v>173374.56</v>
      </c>
      <c r="E41" s="15">
        <v>45505</v>
      </c>
      <c r="F41" s="20" t="s">
        <v>6</v>
      </c>
      <c r="G41" s="25">
        <f>SUM(G39:G40)</f>
        <v>173374.56</v>
      </c>
      <c r="H41" s="15">
        <v>45536</v>
      </c>
      <c r="I41" s="20" t="s">
        <v>6</v>
      </c>
    </row>
    <row r="42" spans="1:9" x14ac:dyDescent="0.25">
      <c r="A42" s="48">
        <v>22000</v>
      </c>
      <c r="B42" s="50" t="s">
        <v>65</v>
      </c>
      <c r="C42" s="58">
        <v>45474</v>
      </c>
      <c r="D42" s="48"/>
      <c r="E42" s="50"/>
      <c r="F42" s="49"/>
      <c r="G42" s="48"/>
      <c r="H42" s="50"/>
      <c r="I42" s="49"/>
    </row>
    <row r="43" spans="1:9" x14ac:dyDescent="0.25">
      <c r="A43" s="48"/>
      <c r="B43" s="50"/>
      <c r="C43" s="58"/>
      <c r="D43" s="48">
        <v>0</v>
      </c>
      <c r="E43" s="50"/>
      <c r="F43" s="49"/>
      <c r="G43" s="48"/>
      <c r="H43" s="50"/>
      <c r="I43" s="49"/>
    </row>
    <row r="44" spans="1:9" x14ac:dyDescent="0.25">
      <c r="A44" s="26">
        <f>A41-A38</f>
        <v>-2.5000000023283064E-3</v>
      </c>
      <c r="B44" s="16" t="s">
        <v>14</v>
      </c>
      <c r="C44" s="23" t="s">
        <v>15</v>
      </c>
      <c r="D44" s="26">
        <v>0</v>
      </c>
      <c r="E44" s="16" t="s">
        <v>14</v>
      </c>
      <c r="F44" s="23" t="s">
        <v>15</v>
      </c>
      <c r="G44" s="26">
        <f>G41-G38</f>
        <v>-2.5000000023283064E-3</v>
      </c>
      <c r="H44" s="16" t="s">
        <v>14</v>
      </c>
      <c r="I44" s="23" t="s">
        <v>15</v>
      </c>
    </row>
    <row r="45" spans="1:9" x14ac:dyDescent="0.25">
      <c r="A45" s="63" t="s">
        <v>29</v>
      </c>
      <c r="B45" s="64"/>
      <c r="C45" s="65"/>
      <c r="D45" s="61" t="s">
        <v>30</v>
      </c>
      <c r="E45" s="61"/>
      <c r="F45" s="61"/>
      <c r="G45" s="61" t="s">
        <v>33</v>
      </c>
      <c r="H45" s="61"/>
      <c r="I45" s="61"/>
    </row>
    <row r="46" spans="1:9" x14ac:dyDescent="0.25">
      <c r="A46" s="14">
        <f>A38</f>
        <v>173374.5625</v>
      </c>
      <c r="B46" s="4" t="s">
        <v>7</v>
      </c>
      <c r="C46" s="4"/>
      <c r="D46" s="14">
        <f>D38</f>
        <v>173374.5625</v>
      </c>
      <c r="E46" s="4" t="s">
        <v>7</v>
      </c>
      <c r="F46" s="4"/>
      <c r="G46" s="14">
        <f>G38</f>
        <v>173374.5625</v>
      </c>
      <c r="H46" s="4" t="s">
        <v>7</v>
      </c>
      <c r="I46" s="4"/>
    </row>
    <row r="47" spans="1:9" x14ac:dyDescent="0.25">
      <c r="A47" s="5">
        <v>1443.94</v>
      </c>
      <c r="B47" s="6" t="s">
        <v>82</v>
      </c>
      <c r="C47" s="6">
        <v>45586</v>
      </c>
      <c r="D47" s="5">
        <v>1443.94</v>
      </c>
      <c r="E47" s="6" t="s">
        <v>82</v>
      </c>
      <c r="F47" s="6">
        <v>45618</v>
      </c>
      <c r="G47" s="5">
        <v>1443.94</v>
      </c>
      <c r="H47" s="6" t="s">
        <v>82</v>
      </c>
      <c r="I47" s="6">
        <v>45630</v>
      </c>
    </row>
    <row r="48" spans="1:9" x14ac:dyDescent="0.25">
      <c r="A48" s="5">
        <v>171930.62</v>
      </c>
      <c r="B48" s="6" t="s">
        <v>82</v>
      </c>
      <c r="C48" s="6">
        <v>45583</v>
      </c>
      <c r="D48" s="5">
        <v>120000</v>
      </c>
      <c r="E48" s="6" t="s">
        <v>82</v>
      </c>
      <c r="F48" s="6">
        <v>45615</v>
      </c>
      <c r="G48" s="5">
        <v>171930.62</v>
      </c>
      <c r="H48" s="6" t="s">
        <v>82</v>
      </c>
      <c r="I48" s="6">
        <v>45642</v>
      </c>
    </row>
    <row r="49" spans="1:9" x14ac:dyDescent="0.25">
      <c r="A49" s="5"/>
      <c r="B49" s="6"/>
      <c r="C49" s="6"/>
      <c r="D49" s="5">
        <v>51930.62</v>
      </c>
      <c r="E49" s="6" t="s">
        <v>82</v>
      </c>
      <c r="F49" s="6">
        <v>45617</v>
      </c>
      <c r="G49" s="5"/>
      <c r="H49" s="6"/>
      <c r="I49" s="6"/>
    </row>
    <row r="50" spans="1:9" x14ac:dyDescent="0.25">
      <c r="A50" s="25">
        <f>SUM(A47:A48)</f>
        <v>173374.56</v>
      </c>
      <c r="B50" s="15">
        <v>45566</v>
      </c>
      <c r="C50" s="20" t="str">
        <f>C41</f>
        <v>repassado</v>
      </c>
      <c r="D50" s="25">
        <f>SUM(D47:D49)</f>
        <v>173374.56</v>
      </c>
      <c r="E50" s="15">
        <v>45597</v>
      </c>
      <c r="F50" s="20" t="s">
        <v>6</v>
      </c>
      <c r="G50" s="25">
        <f>SUM(G47:G49)</f>
        <v>173374.56</v>
      </c>
      <c r="H50" s="15">
        <v>45627</v>
      </c>
      <c r="I50" s="20" t="s">
        <v>6</v>
      </c>
    </row>
    <row r="51" spans="1:9" x14ac:dyDescent="0.25">
      <c r="A51" s="26">
        <f>A50-D5</f>
        <v>-2.5000000023283064E-3</v>
      </c>
      <c r="B51" s="16" t="s">
        <v>14</v>
      </c>
      <c r="C51" s="23" t="s">
        <v>15</v>
      </c>
      <c r="D51" s="26">
        <f>D50-D46</f>
        <v>-2.5000000023283064E-3</v>
      </c>
      <c r="E51" s="16" t="s">
        <v>14</v>
      </c>
      <c r="F51" s="23" t="s">
        <v>15</v>
      </c>
      <c r="G51" s="26">
        <f>G50-G46</f>
        <v>-2.5000000023283064E-3</v>
      </c>
      <c r="H51" s="16" t="s">
        <v>14</v>
      </c>
      <c r="I51" s="23" t="s">
        <v>15</v>
      </c>
    </row>
    <row r="52" spans="1:9" x14ac:dyDescent="0.25">
      <c r="A52" s="48"/>
      <c r="B52" s="50"/>
      <c r="C52" s="58"/>
      <c r="D52" s="48"/>
      <c r="E52" s="50"/>
      <c r="F52" s="49"/>
      <c r="G52" s="48">
        <v>230000</v>
      </c>
      <c r="H52" s="50" t="s">
        <v>65</v>
      </c>
      <c r="I52" s="49">
        <v>45656</v>
      </c>
    </row>
    <row r="53" spans="1:9" x14ac:dyDescent="0.25">
      <c r="A53" s="48"/>
      <c r="B53" s="50"/>
      <c r="C53" s="58"/>
      <c r="D53" s="48"/>
      <c r="E53" s="50"/>
      <c r="F53" s="49"/>
      <c r="G53" s="48">
        <v>4597.8</v>
      </c>
      <c r="H53" s="50" t="s">
        <v>84</v>
      </c>
      <c r="I53" s="49"/>
    </row>
  </sheetData>
  <sheetProtection password="CC51" sheet="1" objects="1" scenarios="1"/>
  <mergeCells count="13">
    <mergeCell ref="A37:C37"/>
    <mergeCell ref="D37:F37"/>
    <mergeCell ref="G37:I37"/>
    <mergeCell ref="A45:C45"/>
    <mergeCell ref="D45:F45"/>
    <mergeCell ref="G45:I45"/>
    <mergeCell ref="A1:G1"/>
    <mergeCell ref="A20:C20"/>
    <mergeCell ref="D20:F20"/>
    <mergeCell ref="G20:I20"/>
    <mergeCell ref="A29:C29"/>
    <mergeCell ref="D29:F29"/>
    <mergeCell ref="G29:I2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workbookViewId="0">
      <selection activeCell="A8" sqref="A8"/>
    </sheetView>
  </sheetViews>
  <sheetFormatPr defaultRowHeight="15" x14ac:dyDescent="0.25"/>
  <cols>
    <col min="1" max="1" width="18" bestFit="1" customWidth="1"/>
    <col min="2" max="2" width="15.5703125" bestFit="1" customWidth="1"/>
    <col min="3" max="3" width="20.85546875" bestFit="1" customWidth="1"/>
    <col min="4" max="4" width="29" bestFit="1" customWidth="1"/>
    <col min="5" max="5" width="15.85546875" bestFit="1" customWidth="1"/>
    <col min="6" max="6" width="15.7109375" bestFit="1" customWidth="1"/>
    <col min="7" max="7" width="15" bestFit="1" customWidth="1"/>
    <col min="8" max="8" width="31.7109375" bestFit="1" customWidth="1"/>
    <col min="9" max="9" width="15.7109375" bestFit="1" customWidth="1"/>
  </cols>
  <sheetData>
    <row r="1" spans="1:9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9" x14ac:dyDescent="0.25">
      <c r="A2" s="27" t="s">
        <v>58</v>
      </c>
      <c r="B2" s="27">
        <v>2025</v>
      </c>
      <c r="C2" s="27"/>
    </row>
    <row r="3" spans="1:9" x14ac:dyDescent="0.25">
      <c r="A3" s="10" t="s">
        <v>16</v>
      </c>
      <c r="B3" s="10"/>
      <c r="C3" s="11" t="s">
        <v>11</v>
      </c>
      <c r="G3" s="2"/>
      <c r="H3" s="2"/>
    </row>
    <row r="4" spans="1:9" x14ac:dyDescent="0.25">
      <c r="A4" s="10" t="s">
        <v>81</v>
      </c>
      <c r="B4" s="10"/>
      <c r="C4" s="11" t="s">
        <v>80</v>
      </c>
      <c r="D4" s="27" t="s">
        <v>83</v>
      </c>
      <c r="E4" s="27"/>
      <c r="F4" s="59">
        <f>D5</f>
        <v>182609.23916666667</v>
      </c>
      <c r="G4" s="2"/>
      <c r="H4" s="2"/>
    </row>
    <row r="5" spans="1:9" x14ac:dyDescent="0.25">
      <c r="A5" s="5">
        <v>2191310.87</v>
      </c>
      <c r="B5" s="8"/>
      <c r="C5" s="8"/>
      <c r="D5" s="60">
        <f>A5/12</f>
        <v>182609.23916666667</v>
      </c>
      <c r="E5" s="2">
        <v>0</v>
      </c>
      <c r="G5" s="2"/>
      <c r="H5" s="2"/>
    </row>
    <row r="6" spans="1:9" x14ac:dyDescent="0.25">
      <c r="A6" s="8">
        <f>A26</f>
        <v>182609.24</v>
      </c>
      <c r="B6" s="7">
        <v>45658</v>
      </c>
      <c r="C6" s="8">
        <f>A6-D5</f>
        <v>8.3333332440815866E-4</v>
      </c>
      <c r="D6" s="2"/>
      <c r="G6" s="2"/>
      <c r="H6" s="2"/>
    </row>
    <row r="7" spans="1:9" x14ac:dyDescent="0.25">
      <c r="A7" s="8">
        <f>D26</f>
        <v>182609.24</v>
      </c>
      <c r="B7" s="7">
        <v>45689</v>
      </c>
      <c r="C7" s="8">
        <f>A7-D5</f>
        <v>8.3333332440815866E-4</v>
      </c>
      <c r="D7" s="2"/>
      <c r="G7" s="2"/>
      <c r="H7" s="2"/>
    </row>
    <row r="8" spans="1:9" x14ac:dyDescent="0.25">
      <c r="A8" s="8">
        <f>G26</f>
        <v>180952.72</v>
      </c>
      <c r="B8" s="7">
        <v>45717</v>
      </c>
      <c r="C8" s="8">
        <f>A8-D5</f>
        <v>-1656.5191666666651</v>
      </c>
      <c r="D8" s="2"/>
    </row>
    <row r="9" spans="1:9" x14ac:dyDescent="0.25">
      <c r="A9" s="8">
        <f>A34</f>
        <v>184265.75999999998</v>
      </c>
      <c r="B9" s="7">
        <v>45748</v>
      </c>
      <c r="C9" s="8">
        <f>A9-D5</f>
        <v>1656.5208333333139</v>
      </c>
    </row>
    <row r="10" spans="1:9" x14ac:dyDescent="0.25">
      <c r="A10" s="8">
        <f>D34</f>
        <v>0</v>
      </c>
      <c r="B10" s="7">
        <v>45778</v>
      </c>
      <c r="C10" s="8">
        <f>A10-D5</f>
        <v>-182609.23916666667</v>
      </c>
      <c r="G10" s="24" t="s">
        <v>54</v>
      </c>
      <c r="H10" s="8">
        <f>A5</f>
        <v>2191310.87</v>
      </c>
    </row>
    <row r="11" spans="1:9" x14ac:dyDescent="0.25">
      <c r="A11" s="8">
        <f>G34</f>
        <v>0</v>
      </c>
      <c r="B11" s="7">
        <v>45809</v>
      </c>
      <c r="C11" s="8">
        <f>A11-D5</f>
        <v>-182609.23916666667</v>
      </c>
      <c r="G11" s="24" t="s">
        <v>55</v>
      </c>
      <c r="H11" s="8">
        <f>A19</f>
        <v>730436.96</v>
      </c>
      <c r="I11" s="40"/>
    </row>
    <row r="12" spans="1:9" x14ac:dyDescent="0.25">
      <c r="A12" s="8">
        <f>A41</f>
        <v>0</v>
      </c>
      <c r="B12" s="7">
        <v>45839</v>
      </c>
      <c r="C12" s="8">
        <f>A12-D5</f>
        <v>-182609.23916666667</v>
      </c>
      <c r="D12" s="24" t="s">
        <v>34</v>
      </c>
      <c r="E12" s="16"/>
      <c r="F12" s="29"/>
      <c r="G12" s="24" t="s">
        <v>57</v>
      </c>
      <c r="H12" s="20">
        <f>H10-H11</f>
        <v>1460873.9100000001</v>
      </c>
    </row>
    <row r="13" spans="1:9" x14ac:dyDescent="0.25">
      <c r="A13" s="8">
        <f>D41</f>
        <v>0</v>
      </c>
      <c r="B13" s="7">
        <v>45870</v>
      </c>
      <c r="C13" s="8">
        <f>A13-D5</f>
        <v>-182609.23916666667</v>
      </c>
      <c r="D13" s="24" t="s">
        <v>6</v>
      </c>
      <c r="E13" s="16">
        <f>A19</f>
        <v>730436.96</v>
      </c>
      <c r="F13" s="31"/>
      <c r="G13" s="20"/>
      <c r="H13" s="24"/>
    </row>
    <row r="14" spans="1:9" x14ac:dyDescent="0.25">
      <c r="A14" s="8">
        <f>G41</f>
        <v>0</v>
      </c>
      <c r="B14" s="7">
        <v>45901</v>
      </c>
      <c r="C14" s="8">
        <f>A14-D5</f>
        <v>-182609.23916666667</v>
      </c>
      <c r="D14" s="24" t="s">
        <v>36</v>
      </c>
      <c r="E14" s="20"/>
      <c r="F14" s="4"/>
      <c r="G14" s="1"/>
    </row>
    <row r="15" spans="1:9" x14ac:dyDescent="0.25">
      <c r="A15" s="8">
        <f>A50</f>
        <v>0</v>
      </c>
      <c r="B15" s="7">
        <v>45931</v>
      </c>
      <c r="C15" s="8">
        <f>A15-D5</f>
        <v>-182609.23916666667</v>
      </c>
      <c r="D15" s="24" t="s">
        <v>37</v>
      </c>
      <c r="E15" s="16"/>
      <c r="F15" s="8"/>
      <c r="G15" s="2"/>
      <c r="H15" s="2"/>
    </row>
    <row r="16" spans="1:9" x14ac:dyDescent="0.25">
      <c r="A16" s="8">
        <f>D50</f>
        <v>0</v>
      </c>
      <c r="B16" s="7">
        <v>45962</v>
      </c>
      <c r="C16" s="8">
        <f>A16-D5</f>
        <v>-182609.23916666667</v>
      </c>
      <c r="D16" s="24" t="s">
        <v>39</v>
      </c>
      <c r="E16" s="24"/>
      <c r="F16" s="8"/>
      <c r="G16" s="2"/>
      <c r="H16" s="2"/>
    </row>
    <row r="17" spans="1:9" x14ac:dyDescent="0.25">
      <c r="A17" s="8">
        <f>G50</f>
        <v>0</v>
      </c>
      <c r="B17" s="7">
        <v>45992</v>
      </c>
      <c r="C17" s="8">
        <f>A17-D5</f>
        <v>-182609.23916666667</v>
      </c>
      <c r="D17" s="24" t="s">
        <v>38</v>
      </c>
      <c r="E17" s="20"/>
      <c r="G17" s="1"/>
    </row>
    <row r="18" spans="1:9" x14ac:dyDescent="0.25">
      <c r="A18" s="8"/>
      <c r="B18" s="15" t="s">
        <v>46</v>
      </c>
      <c r="C18" s="30">
        <f>SUM(C6:C17)</f>
        <v>-1460873.9100000001</v>
      </c>
      <c r="D18" s="24"/>
      <c r="E18" s="16"/>
      <c r="G18" s="2"/>
    </row>
    <row r="19" spans="1:9" x14ac:dyDescent="0.25">
      <c r="A19" s="16">
        <f>SUM(A6:A18)</f>
        <v>730436.96</v>
      </c>
      <c r="B19" s="24" t="s">
        <v>23</v>
      </c>
      <c r="C19" s="39"/>
      <c r="D19" s="20"/>
      <c r="E19" s="16"/>
    </row>
    <row r="20" spans="1:9" x14ac:dyDescent="0.25">
      <c r="A20" s="63" t="s">
        <v>0</v>
      </c>
      <c r="B20" s="64"/>
      <c r="C20" s="65"/>
      <c r="D20" s="66" t="s">
        <v>1</v>
      </c>
      <c r="E20" s="66"/>
      <c r="F20" s="66"/>
      <c r="G20" s="63" t="s">
        <v>8</v>
      </c>
      <c r="H20" s="64"/>
      <c r="I20" s="65"/>
    </row>
    <row r="21" spans="1:9" x14ac:dyDescent="0.25">
      <c r="A21" s="14">
        <f>D5</f>
        <v>182609.23916666667</v>
      </c>
      <c r="B21" s="4" t="s">
        <v>2</v>
      </c>
      <c r="C21" s="4"/>
      <c r="D21" s="14">
        <f>A21</f>
        <v>182609.23916666667</v>
      </c>
      <c r="E21" s="4" t="s">
        <v>7</v>
      </c>
      <c r="F21" s="4"/>
      <c r="G21" s="14">
        <f>A21</f>
        <v>182609.23916666667</v>
      </c>
      <c r="H21" s="4" t="s">
        <v>7</v>
      </c>
      <c r="I21" s="20"/>
    </row>
    <row r="22" spans="1:9" x14ac:dyDescent="0.25">
      <c r="A22" s="5">
        <v>4597.8</v>
      </c>
      <c r="B22" s="6" t="s">
        <v>47</v>
      </c>
      <c r="C22" s="6">
        <v>45658</v>
      </c>
      <c r="D22" s="5">
        <v>1656.52</v>
      </c>
      <c r="E22" s="6" t="s">
        <v>4</v>
      </c>
      <c r="F22" s="6">
        <v>45700</v>
      </c>
      <c r="G22" s="5">
        <v>0</v>
      </c>
      <c r="H22" s="6" t="s">
        <v>4</v>
      </c>
      <c r="I22" s="6"/>
    </row>
    <row r="23" spans="1:9" x14ac:dyDescent="0.25">
      <c r="A23" s="5">
        <v>1443.94</v>
      </c>
      <c r="B23" s="6" t="s">
        <v>47</v>
      </c>
      <c r="C23" s="21">
        <v>45670</v>
      </c>
      <c r="D23" s="5">
        <v>180952.72</v>
      </c>
      <c r="E23" s="21" t="s">
        <v>45</v>
      </c>
      <c r="F23" s="21">
        <v>45707</v>
      </c>
      <c r="G23" s="5">
        <v>180952.72</v>
      </c>
      <c r="H23" s="6" t="s">
        <v>79</v>
      </c>
      <c r="I23" s="21">
        <v>45735</v>
      </c>
    </row>
    <row r="24" spans="1:9" x14ac:dyDescent="0.25">
      <c r="A24" s="5">
        <v>176567.5</v>
      </c>
      <c r="B24" s="21"/>
      <c r="C24" s="21">
        <v>45677</v>
      </c>
      <c r="D24" s="5"/>
      <c r="E24" s="21"/>
      <c r="F24" s="21"/>
      <c r="G24" s="5"/>
      <c r="H24" s="6"/>
      <c r="I24" s="5"/>
    </row>
    <row r="25" spans="1:9" x14ac:dyDescent="0.25">
      <c r="A25" s="5"/>
      <c r="B25" s="21"/>
      <c r="C25" s="6"/>
      <c r="D25" s="5"/>
      <c r="E25" s="6"/>
      <c r="F25" s="5"/>
      <c r="G25" s="5"/>
      <c r="H25" s="6"/>
      <c r="I25" s="5"/>
    </row>
    <row r="26" spans="1:9" x14ac:dyDescent="0.25">
      <c r="A26" s="13">
        <f>SUM(A22:A25)</f>
        <v>182609.24</v>
      </c>
      <c r="B26" s="15">
        <f>B6</f>
        <v>45658</v>
      </c>
      <c r="C26" s="23" t="s">
        <v>6</v>
      </c>
      <c r="D26" s="13">
        <f>SUM(D22:D25)</f>
        <v>182609.24</v>
      </c>
      <c r="E26" s="15">
        <f>B7</f>
        <v>45689</v>
      </c>
      <c r="F26" s="23" t="str">
        <f>C26</f>
        <v>repassado</v>
      </c>
      <c r="G26" s="13">
        <f>SUM(G22:G25)</f>
        <v>180952.72</v>
      </c>
      <c r="H26" s="38">
        <f>B8</f>
        <v>45717</v>
      </c>
      <c r="I26" s="20" t="str">
        <f>F26</f>
        <v>repassado</v>
      </c>
    </row>
    <row r="27" spans="1:9" x14ac:dyDescent="0.25">
      <c r="A27" s="12">
        <f>A26-A21</f>
        <v>8.3333332440815866E-4</v>
      </c>
      <c r="B27" s="23" t="s">
        <v>14</v>
      </c>
      <c r="C27" s="23" t="str">
        <f>C3</f>
        <v>Déb. Legis.</v>
      </c>
      <c r="D27" s="12">
        <f>D5-D26</f>
        <v>-8.3333332440815866E-4</v>
      </c>
      <c r="E27" s="15" t="s">
        <v>14</v>
      </c>
      <c r="F27" s="23" t="str">
        <f>C27</f>
        <v>Déb. Legis.</v>
      </c>
      <c r="G27" s="12">
        <f>D5-G26</f>
        <v>1656.5191666666651</v>
      </c>
      <c r="H27" s="16" t="s">
        <v>14</v>
      </c>
      <c r="I27" s="23" t="str">
        <f>F27</f>
        <v>Déb. Legis.</v>
      </c>
    </row>
    <row r="28" spans="1:9" x14ac:dyDescent="0.25">
      <c r="A28" s="55"/>
      <c r="B28" s="53"/>
      <c r="C28" s="54"/>
      <c r="D28" s="49"/>
      <c r="E28" s="23"/>
      <c r="F28" s="23"/>
      <c r="G28" s="49"/>
      <c r="H28" s="23"/>
      <c r="I28" s="23" t="s">
        <v>61</v>
      </c>
    </row>
    <row r="29" spans="1:9" x14ac:dyDescent="0.25">
      <c r="A29" s="63" t="s">
        <v>18</v>
      </c>
      <c r="B29" s="64"/>
      <c r="C29" s="65"/>
      <c r="D29" s="61" t="s">
        <v>19</v>
      </c>
      <c r="E29" s="61"/>
      <c r="F29" s="61"/>
      <c r="G29" s="61" t="s">
        <v>22</v>
      </c>
      <c r="H29" s="61"/>
      <c r="I29" s="61"/>
    </row>
    <row r="30" spans="1:9" x14ac:dyDescent="0.25">
      <c r="A30" s="14">
        <f>D30</f>
        <v>182609.23916666667</v>
      </c>
      <c r="B30" s="4" t="s">
        <v>7</v>
      </c>
      <c r="C30" s="4"/>
      <c r="D30" s="14">
        <f>D21</f>
        <v>182609.23916666667</v>
      </c>
      <c r="E30" s="4" t="s">
        <v>7</v>
      </c>
      <c r="F30" s="4"/>
      <c r="G30" s="14">
        <f>G21</f>
        <v>182609.23916666667</v>
      </c>
      <c r="H30" s="4" t="s">
        <v>7</v>
      </c>
      <c r="I30" s="4"/>
    </row>
    <row r="31" spans="1:9" x14ac:dyDescent="0.25">
      <c r="A31" s="5">
        <v>180952.72</v>
      </c>
      <c r="B31" s="6" t="s">
        <v>64</v>
      </c>
      <c r="C31" s="6">
        <v>45762</v>
      </c>
      <c r="D31" s="5">
        <v>0</v>
      </c>
      <c r="E31" s="6" t="s">
        <v>82</v>
      </c>
      <c r="F31" s="6"/>
      <c r="G31" s="5">
        <f>D31</f>
        <v>0</v>
      </c>
      <c r="H31" s="6" t="s">
        <v>82</v>
      </c>
      <c r="I31" s="6"/>
    </row>
    <row r="32" spans="1:9" x14ac:dyDescent="0.25">
      <c r="A32" s="5">
        <v>1656.52</v>
      </c>
      <c r="B32" s="6" t="s">
        <v>41</v>
      </c>
      <c r="C32" s="21">
        <v>45769</v>
      </c>
      <c r="D32" s="5">
        <v>0</v>
      </c>
      <c r="E32" s="6" t="s">
        <v>82</v>
      </c>
      <c r="F32" s="6"/>
      <c r="G32" s="5">
        <f>D32</f>
        <v>0</v>
      </c>
      <c r="H32" s="6" t="s">
        <v>82</v>
      </c>
      <c r="I32" s="6"/>
    </row>
    <row r="33" spans="1:9" x14ac:dyDescent="0.25">
      <c r="A33" s="5">
        <v>1656.52</v>
      </c>
      <c r="B33" s="6" t="s">
        <v>41</v>
      </c>
      <c r="C33" s="21">
        <v>45775</v>
      </c>
      <c r="D33" s="5"/>
      <c r="E33" s="6"/>
      <c r="F33" s="6"/>
      <c r="G33" s="5"/>
      <c r="H33" s="6"/>
      <c r="I33" s="6"/>
    </row>
    <row r="34" spans="1:9" x14ac:dyDescent="0.25">
      <c r="A34" s="25">
        <f>SUM(A31:A33)</f>
        <v>184265.75999999998</v>
      </c>
      <c r="B34" s="15">
        <f>B9</f>
        <v>45748</v>
      </c>
      <c r="C34" s="20" t="str">
        <f>C26</f>
        <v>repassado</v>
      </c>
      <c r="D34" s="25">
        <f>SUM(D31:D32)</f>
        <v>0</v>
      </c>
      <c r="E34" s="15">
        <f>B10</f>
        <v>45778</v>
      </c>
      <c r="F34" s="20" t="str">
        <f>C26</f>
        <v>repassado</v>
      </c>
      <c r="G34" s="25">
        <f>SUM(G31:G32)</f>
        <v>0</v>
      </c>
      <c r="H34" s="15">
        <f>B11</f>
        <v>45809</v>
      </c>
      <c r="I34" s="20" t="str">
        <f>F34</f>
        <v>repassado</v>
      </c>
    </row>
    <row r="35" spans="1:9" x14ac:dyDescent="0.25">
      <c r="A35" s="26">
        <f>D5-A34</f>
        <v>-1656.5208333333139</v>
      </c>
      <c r="B35" s="16" t="s">
        <v>14</v>
      </c>
      <c r="C35" s="23" t="s">
        <v>15</v>
      </c>
      <c r="D35" s="26">
        <f>D30-D34</f>
        <v>182609.23916666667</v>
      </c>
      <c r="E35" s="16" t="str">
        <f>B35</f>
        <v>saldo</v>
      </c>
      <c r="F35" s="23" t="s">
        <v>15</v>
      </c>
      <c r="G35" s="26">
        <f>G30-G34</f>
        <v>182609.23916666667</v>
      </c>
      <c r="H35" s="16" t="s">
        <v>14</v>
      </c>
      <c r="I35" s="23" t="s">
        <v>15</v>
      </c>
    </row>
    <row r="36" spans="1:9" x14ac:dyDescent="0.25">
      <c r="A36" s="56"/>
      <c r="B36" s="53"/>
      <c r="C36" s="54"/>
      <c r="D36" s="48"/>
      <c r="E36" s="23"/>
      <c r="F36" s="23"/>
      <c r="G36" s="48"/>
      <c r="H36" s="23"/>
      <c r="I36" s="23"/>
    </row>
    <row r="37" spans="1:9" x14ac:dyDescent="0.25">
      <c r="A37" s="63" t="s">
        <v>25</v>
      </c>
      <c r="B37" s="64"/>
      <c r="C37" s="65"/>
      <c r="D37" s="61" t="s">
        <v>27</v>
      </c>
      <c r="E37" s="61"/>
      <c r="F37" s="61"/>
      <c r="G37" s="61" t="s">
        <v>28</v>
      </c>
      <c r="H37" s="61"/>
      <c r="I37" s="61"/>
    </row>
    <row r="38" spans="1:9" x14ac:dyDescent="0.25">
      <c r="A38" s="14">
        <f>A30</f>
        <v>182609.23916666667</v>
      </c>
      <c r="B38" s="4" t="s">
        <v>7</v>
      </c>
      <c r="C38" s="4"/>
      <c r="D38" s="14">
        <f>D30</f>
        <v>182609.23916666667</v>
      </c>
      <c r="E38" s="4" t="s">
        <v>7</v>
      </c>
      <c r="F38" s="4"/>
      <c r="G38" s="14">
        <f>G30</f>
        <v>182609.23916666667</v>
      </c>
      <c r="H38" s="4" t="s">
        <v>7</v>
      </c>
      <c r="I38" s="4"/>
    </row>
    <row r="39" spans="1:9" x14ac:dyDescent="0.25">
      <c r="A39" s="5">
        <v>0</v>
      </c>
      <c r="B39" s="6" t="s">
        <v>82</v>
      </c>
      <c r="C39" s="6"/>
      <c r="D39" s="5">
        <f>A39</f>
        <v>0</v>
      </c>
      <c r="E39" s="6" t="s">
        <v>82</v>
      </c>
      <c r="F39" s="6"/>
      <c r="G39" s="5">
        <f>D39</f>
        <v>0</v>
      </c>
      <c r="H39" s="6" t="s">
        <v>82</v>
      </c>
      <c r="I39" s="6"/>
    </row>
    <row r="40" spans="1:9" x14ac:dyDescent="0.25">
      <c r="A40" s="5">
        <v>0</v>
      </c>
      <c r="B40" s="6" t="s">
        <v>82</v>
      </c>
      <c r="C40" s="6"/>
      <c r="D40" s="5">
        <f>A40</f>
        <v>0</v>
      </c>
      <c r="E40" s="6" t="s">
        <v>82</v>
      </c>
      <c r="F40" s="6"/>
      <c r="G40" s="5">
        <f>D40</f>
        <v>0</v>
      </c>
      <c r="H40" s="6" t="s">
        <v>82</v>
      </c>
      <c r="I40" s="6"/>
    </row>
    <row r="41" spans="1:9" x14ac:dyDescent="0.25">
      <c r="A41" s="25">
        <f>SUM(A39:A40)</f>
        <v>0</v>
      </c>
      <c r="B41" s="15">
        <f>B12</f>
        <v>45839</v>
      </c>
      <c r="C41" s="20" t="s">
        <v>6</v>
      </c>
      <c r="D41" s="25">
        <f>SUM(D39:D40)</f>
        <v>0</v>
      </c>
      <c r="E41" s="15">
        <f>B13</f>
        <v>45870</v>
      </c>
      <c r="F41" s="20" t="s">
        <v>6</v>
      </c>
      <c r="G41" s="25">
        <f>SUM(G39:G40)</f>
        <v>0</v>
      </c>
      <c r="H41" s="15">
        <f>B14</f>
        <v>45901</v>
      </c>
      <c r="I41" s="20" t="s">
        <v>6</v>
      </c>
    </row>
    <row r="42" spans="1:9" x14ac:dyDescent="0.25">
      <c r="A42" s="48">
        <v>0</v>
      </c>
      <c r="B42" s="50" t="s">
        <v>65</v>
      </c>
      <c r="C42" s="58"/>
      <c r="D42" s="48"/>
      <c r="E42" s="50"/>
      <c r="F42" s="49"/>
      <c r="G42" s="48"/>
      <c r="H42" s="50"/>
      <c r="I42" s="49"/>
    </row>
    <row r="43" spans="1:9" x14ac:dyDescent="0.25">
      <c r="A43" s="48"/>
      <c r="B43" s="50"/>
      <c r="C43" s="58"/>
      <c r="D43" s="48">
        <v>0</v>
      </c>
      <c r="E43" s="50"/>
      <c r="F43" s="49"/>
      <c r="G43" s="48"/>
      <c r="H43" s="50"/>
      <c r="I43" s="49"/>
    </row>
    <row r="44" spans="1:9" x14ac:dyDescent="0.25">
      <c r="A44" s="26">
        <f>A41-A38</f>
        <v>-182609.23916666667</v>
      </c>
      <c r="B44" s="16" t="s">
        <v>14</v>
      </c>
      <c r="C44" s="23" t="s">
        <v>15</v>
      </c>
      <c r="D44" s="26">
        <v>0</v>
      </c>
      <c r="E44" s="16" t="s">
        <v>14</v>
      </c>
      <c r="F44" s="23" t="s">
        <v>15</v>
      </c>
      <c r="G44" s="26">
        <f>G41-G38</f>
        <v>-182609.23916666667</v>
      </c>
      <c r="H44" s="16" t="s">
        <v>14</v>
      </c>
      <c r="I44" s="23" t="s">
        <v>15</v>
      </c>
    </row>
    <row r="45" spans="1:9" x14ac:dyDescent="0.25">
      <c r="A45" s="63" t="s">
        <v>29</v>
      </c>
      <c r="B45" s="64"/>
      <c r="C45" s="65"/>
      <c r="D45" s="61" t="s">
        <v>30</v>
      </c>
      <c r="E45" s="61"/>
      <c r="F45" s="61"/>
      <c r="G45" s="61" t="s">
        <v>33</v>
      </c>
      <c r="H45" s="61"/>
      <c r="I45" s="61"/>
    </row>
    <row r="46" spans="1:9" x14ac:dyDescent="0.25">
      <c r="A46" s="14">
        <f>A38</f>
        <v>182609.23916666667</v>
      </c>
      <c r="B46" s="4" t="s">
        <v>7</v>
      </c>
      <c r="C46" s="4"/>
      <c r="D46" s="14">
        <f>D38</f>
        <v>182609.23916666667</v>
      </c>
      <c r="E46" s="4" t="s">
        <v>7</v>
      </c>
      <c r="F46" s="4"/>
      <c r="G46" s="14">
        <f>G38</f>
        <v>182609.23916666667</v>
      </c>
      <c r="H46" s="4" t="s">
        <v>7</v>
      </c>
      <c r="I46" s="4"/>
    </row>
    <row r="47" spans="1:9" x14ac:dyDescent="0.25">
      <c r="A47" s="5"/>
      <c r="B47" s="6" t="s">
        <v>82</v>
      </c>
      <c r="C47" s="6"/>
      <c r="D47" s="5"/>
      <c r="E47" s="6" t="s">
        <v>82</v>
      </c>
      <c r="F47" s="6"/>
      <c r="G47" s="5"/>
      <c r="H47" s="6" t="s">
        <v>82</v>
      </c>
      <c r="I47" s="6"/>
    </row>
    <row r="48" spans="1:9" x14ac:dyDescent="0.25">
      <c r="A48" s="5"/>
      <c r="B48" s="6" t="s">
        <v>82</v>
      </c>
      <c r="C48" s="6"/>
      <c r="D48" s="5"/>
      <c r="E48" s="6" t="s">
        <v>82</v>
      </c>
      <c r="F48" s="6"/>
      <c r="G48" s="5"/>
      <c r="H48" s="6" t="s">
        <v>82</v>
      </c>
      <c r="I48" s="6"/>
    </row>
    <row r="49" spans="1:9" x14ac:dyDescent="0.25">
      <c r="A49" s="5"/>
      <c r="B49" s="6"/>
      <c r="C49" s="6"/>
      <c r="D49" s="5"/>
      <c r="E49" s="6" t="s">
        <v>82</v>
      </c>
      <c r="F49" s="6"/>
      <c r="G49" s="5"/>
      <c r="H49" s="6"/>
      <c r="I49" s="6"/>
    </row>
    <row r="50" spans="1:9" x14ac:dyDescent="0.25">
      <c r="A50" s="25">
        <f>SUM(A47:A48)</f>
        <v>0</v>
      </c>
      <c r="B50" s="15">
        <f>B15</f>
        <v>45931</v>
      </c>
      <c r="C50" s="20" t="str">
        <f>C41</f>
        <v>repassado</v>
      </c>
      <c r="D50" s="25">
        <f>SUM(D47:D49)</f>
        <v>0</v>
      </c>
      <c r="E50" s="15">
        <f>B16</f>
        <v>45962</v>
      </c>
      <c r="F50" s="20" t="s">
        <v>6</v>
      </c>
      <c r="G50" s="25">
        <f>SUM(G47:G49)</f>
        <v>0</v>
      </c>
      <c r="H50" s="15">
        <f>B17</f>
        <v>45992</v>
      </c>
      <c r="I50" s="20" t="s">
        <v>6</v>
      </c>
    </row>
    <row r="51" spans="1:9" x14ac:dyDescent="0.25">
      <c r="A51" s="26">
        <f>A50-D5</f>
        <v>-182609.23916666667</v>
      </c>
      <c r="B51" s="16" t="s">
        <v>14</v>
      </c>
      <c r="C51" s="23" t="s">
        <v>15</v>
      </c>
      <c r="D51" s="26">
        <f>D50-D46</f>
        <v>-182609.23916666667</v>
      </c>
      <c r="E51" s="16" t="s">
        <v>14</v>
      </c>
      <c r="F51" s="23" t="s">
        <v>15</v>
      </c>
      <c r="G51" s="26">
        <f>G50-G46</f>
        <v>-182609.23916666667</v>
      </c>
      <c r="H51" s="16" t="s">
        <v>14</v>
      </c>
      <c r="I51" s="23" t="s">
        <v>15</v>
      </c>
    </row>
    <row r="52" spans="1:9" x14ac:dyDescent="0.25">
      <c r="A52" s="48"/>
      <c r="B52" s="50"/>
      <c r="C52" s="58"/>
      <c r="D52" s="48"/>
      <c r="E52" s="50"/>
      <c r="F52" s="49"/>
      <c r="G52" s="48"/>
      <c r="H52" s="50" t="s">
        <v>65</v>
      </c>
      <c r="I52" s="49"/>
    </row>
    <row r="53" spans="1:9" x14ac:dyDescent="0.25">
      <c r="A53" s="48"/>
      <c r="B53" s="50"/>
      <c r="C53" s="58"/>
      <c r="D53" s="48"/>
      <c r="E53" s="50"/>
      <c r="F53" s="49"/>
      <c r="G53" s="48"/>
      <c r="H53" s="50" t="s">
        <v>84</v>
      </c>
      <c r="I53" s="49"/>
    </row>
  </sheetData>
  <sheetProtection password="CC51" sheet="1" objects="1" scenarios="1"/>
  <mergeCells count="13">
    <mergeCell ref="A37:C37"/>
    <mergeCell ref="D37:F37"/>
    <mergeCell ref="G37:I37"/>
    <mergeCell ref="A45:C45"/>
    <mergeCell ref="D45:F45"/>
    <mergeCell ref="G45:I45"/>
    <mergeCell ref="A1:G1"/>
    <mergeCell ref="A20:C20"/>
    <mergeCell ref="D20:F20"/>
    <mergeCell ref="G20:I20"/>
    <mergeCell ref="A29:C29"/>
    <mergeCell ref="D29:F29"/>
    <mergeCell ref="G29:I29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sqref="A1:I57"/>
    </sheetView>
  </sheetViews>
  <sheetFormatPr defaultRowHeight="15" x14ac:dyDescent="0.25"/>
  <cols>
    <col min="1" max="1" width="17" customWidth="1"/>
    <col min="2" max="2" width="16.7109375" bestFit="1" customWidth="1"/>
    <col min="3" max="3" width="15.42578125" customWidth="1"/>
    <col min="4" max="4" width="14" bestFit="1" customWidth="1"/>
    <col min="5" max="5" width="14.28515625" bestFit="1" customWidth="1"/>
    <col min="6" max="6" width="16.5703125" bestFit="1" customWidth="1"/>
    <col min="7" max="7" width="14" bestFit="1" customWidth="1"/>
    <col min="8" max="8" width="10.7109375" bestFit="1" customWidth="1"/>
    <col min="9" max="9" width="16.5703125" bestFit="1" customWidth="1"/>
  </cols>
  <sheetData>
    <row r="1" spans="1:8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8" x14ac:dyDescent="0.25">
      <c r="A2" s="27" t="s">
        <v>32</v>
      </c>
      <c r="B2" s="27"/>
      <c r="C2" s="27"/>
    </row>
    <row r="3" spans="1:8" x14ac:dyDescent="0.25">
      <c r="A3" s="10" t="s">
        <v>16</v>
      </c>
      <c r="B3" s="10"/>
      <c r="C3" s="11" t="s">
        <v>11</v>
      </c>
      <c r="G3" s="2"/>
      <c r="H3" s="2"/>
    </row>
    <row r="4" spans="1:8" x14ac:dyDescent="0.25">
      <c r="A4" s="9">
        <v>600841</v>
      </c>
      <c r="B4" s="8"/>
      <c r="C4" s="8"/>
      <c r="D4" s="1">
        <f>A4/12</f>
        <v>50070.083333333336</v>
      </c>
      <c r="G4" s="2"/>
      <c r="H4" s="2"/>
    </row>
    <row r="5" spans="1:8" x14ac:dyDescent="0.25">
      <c r="A5" s="8">
        <f>A31</f>
        <v>45307.03</v>
      </c>
      <c r="B5" s="7">
        <v>40909</v>
      </c>
      <c r="C5" s="8">
        <f>A32</f>
        <v>-4763.0500000000029</v>
      </c>
      <c r="D5" s="2"/>
      <c r="G5" s="2"/>
      <c r="H5" s="2"/>
    </row>
    <row r="6" spans="1:8" x14ac:dyDescent="0.25">
      <c r="A6" s="8">
        <f>D30</f>
        <v>40667</v>
      </c>
      <c r="B6" s="7">
        <v>40940</v>
      </c>
      <c r="C6" s="8">
        <f>D31</f>
        <v>-9403.0800000000017</v>
      </c>
      <c r="D6" s="2"/>
      <c r="G6" s="2"/>
      <c r="H6" s="2"/>
    </row>
    <row r="7" spans="1:8" x14ac:dyDescent="0.25">
      <c r="A7" s="8">
        <f>G29</f>
        <v>40667</v>
      </c>
      <c r="B7" s="7">
        <v>40969</v>
      </c>
      <c r="C7" s="8">
        <f>G30</f>
        <v>-9403.0800000000017</v>
      </c>
      <c r="D7" s="2"/>
    </row>
    <row r="8" spans="1:8" x14ac:dyDescent="0.25">
      <c r="A8" s="8">
        <f>A40</f>
        <v>40667</v>
      </c>
      <c r="B8" s="7">
        <v>41000</v>
      </c>
      <c r="C8" s="8">
        <f>A41</f>
        <v>-9403.0800000000017</v>
      </c>
    </row>
    <row r="9" spans="1:8" x14ac:dyDescent="0.25">
      <c r="A9" s="8">
        <f>D40</f>
        <v>45667</v>
      </c>
      <c r="B9" s="7">
        <v>41030</v>
      </c>
      <c r="C9" s="8">
        <f>D41</f>
        <v>-4403.0800000000017</v>
      </c>
    </row>
    <row r="10" spans="1:8" x14ac:dyDescent="0.25">
      <c r="A10" s="8">
        <f>G40</f>
        <v>60667</v>
      </c>
      <c r="B10" s="7">
        <v>41061</v>
      </c>
      <c r="C10" s="8">
        <f>G41</f>
        <v>10596.919999999998</v>
      </c>
    </row>
    <row r="11" spans="1:8" x14ac:dyDescent="0.25">
      <c r="A11" s="8">
        <f>A48</f>
        <v>36667</v>
      </c>
      <c r="B11" s="7">
        <v>41091</v>
      </c>
      <c r="C11" s="8">
        <f>A49</f>
        <v>-13403.080000000002</v>
      </c>
      <c r="D11" s="2"/>
    </row>
    <row r="12" spans="1:8" x14ac:dyDescent="0.25">
      <c r="A12" s="8">
        <f>D48</f>
        <v>31667</v>
      </c>
      <c r="B12" s="7">
        <v>41122</v>
      </c>
      <c r="C12" s="8">
        <f>D49</f>
        <v>-18403.080000000002</v>
      </c>
      <c r="D12" s="1"/>
    </row>
    <row r="13" spans="1:8" x14ac:dyDescent="0.25">
      <c r="A13" s="8">
        <f>G48</f>
        <v>28667</v>
      </c>
      <c r="B13" s="7">
        <v>41153</v>
      </c>
      <c r="C13" s="8">
        <f>G49</f>
        <v>-21403.08</v>
      </c>
      <c r="D13" s="2"/>
    </row>
    <row r="14" spans="1:8" x14ac:dyDescent="0.25">
      <c r="A14" s="8">
        <f>A56</f>
        <v>35667</v>
      </c>
      <c r="B14" s="7">
        <v>41183</v>
      </c>
      <c r="C14" s="5">
        <f>A57</f>
        <v>-14403.080000000002</v>
      </c>
      <c r="G14" s="2"/>
    </row>
    <row r="15" spans="1:8" x14ac:dyDescent="0.25">
      <c r="A15" s="8">
        <f>D56</f>
        <v>50667</v>
      </c>
      <c r="B15" s="7">
        <v>41214</v>
      </c>
      <c r="C15" s="8">
        <f>D57</f>
        <v>596.91999999999825</v>
      </c>
      <c r="G15" s="2"/>
    </row>
    <row r="16" spans="1:8" x14ac:dyDescent="0.25">
      <c r="A16" s="5">
        <f>G56</f>
        <v>50667</v>
      </c>
      <c r="B16" s="7">
        <v>41244</v>
      </c>
      <c r="C16" s="29">
        <f>G57</f>
        <v>596.91999999999825</v>
      </c>
      <c r="D16" s="24" t="s">
        <v>34</v>
      </c>
      <c r="E16" s="16">
        <f>A18</f>
        <v>507644.03</v>
      </c>
    </row>
    <row r="17" spans="1:9" x14ac:dyDescent="0.25">
      <c r="A17" s="8"/>
      <c r="B17" s="15" t="s">
        <v>17</v>
      </c>
      <c r="C17" s="30">
        <f>SUM(C5:C16)</f>
        <v>-93196.930000000022</v>
      </c>
      <c r="D17" s="24" t="s">
        <v>35</v>
      </c>
      <c r="E17" s="16"/>
    </row>
    <row r="18" spans="1:9" x14ac:dyDescent="0.25">
      <c r="A18" s="8">
        <f>SUM(A5:A17)</f>
        <v>507644.03</v>
      </c>
      <c r="B18" s="24" t="s">
        <v>23</v>
      </c>
      <c r="C18" s="29"/>
      <c r="D18" s="24" t="s">
        <v>36</v>
      </c>
      <c r="E18" s="16"/>
    </row>
    <row r="19" spans="1:9" x14ac:dyDescent="0.25">
      <c r="A19" s="2"/>
      <c r="D19" s="24" t="s">
        <v>37</v>
      </c>
      <c r="E19" s="16"/>
    </row>
    <row r="20" spans="1:9" x14ac:dyDescent="0.25">
      <c r="A20" s="17">
        <v>4722.03</v>
      </c>
      <c r="B20" s="18" t="s">
        <v>5</v>
      </c>
      <c r="C20" s="32" t="s">
        <v>12</v>
      </c>
      <c r="D20" s="24" t="s">
        <v>39</v>
      </c>
      <c r="E20" s="24"/>
    </row>
    <row r="21" spans="1:9" x14ac:dyDescent="0.25">
      <c r="A21" s="17">
        <v>4722.03</v>
      </c>
      <c r="B21" s="18" t="s">
        <v>10</v>
      </c>
      <c r="C21" s="33">
        <v>40924</v>
      </c>
      <c r="D21" s="24" t="s">
        <v>38</v>
      </c>
      <c r="E21" s="20"/>
    </row>
    <row r="22" spans="1:9" x14ac:dyDescent="0.25">
      <c r="A22" s="19">
        <v>4722.03</v>
      </c>
      <c r="B22" s="18" t="s">
        <v>13</v>
      </c>
      <c r="C22" s="18"/>
    </row>
    <row r="23" spans="1:9" x14ac:dyDescent="0.25">
      <c r="D23" s="2"/>
    </row>
    <row r="24" spans="1:9" x14ac:dyDescent="0.25">
      <c r="A24" s="61" t="s">
        <v>0</v>
      </c>
      <c r="B24" s="61"/>
      <c r="C24" s="61"/>
      <c r="D24" s="66" t="s">
        <v>1</v>
      </c>
      <c r="E24" s="66"/>
      <c r="F24" s="66"/>
      <c r="G24" s="63" t="s">
        <v>8</v>
      </c>
      <c r="H24" s="64"/>
      <c r="I24" s="65"/>
    </row>
    <row r="25" spans="1:9" x14ac:dyDescent="0.25">
      <c r="A25" s="14">
        <v>50070.080000000002</v>
      </c>
      <c r="B25" s="4" t="s">
        <v>2</v>
      </c>
      <c r="C25" s="4"/>
      <c r="D25" s="14">
        <f>A25</f>
        <v>50070.080000000002</v>
      </c>
      <c r="E25" s="4" t="s">
        <v>7</v>
      </c>
      <c r="F25" s="4"/>
      <c r="G25" s="14">
        <f>D25</f>
        <v>50070.080000000002</v>
      </c>
      <c r="H25" s="4" t="s">
        <v>7</v>
      </c>
      <c r="I25" s="20"/>
    </row>
    <row r="26" spans="1:9" x14ac:dyDescent="0.25">
      <c r="A26" s="5">
        <v>585</v>
      </c>
      <c r="B26" s="6">
        <v>40911</v>
      </c>
      <c r="C26" s="6" t="s">
        <v>4</v>
      </c>
      <c r="D26" s="5">
        <v>667</v>
      </c>
      <c r="E26" s="6">
        <v>40946</v>
      </c>
      <c r="F26" s="4" t="s">
        <v>4</v>
      </c>
      <c r="G26" s="5">
        <v>667</v>
      </c>
      <c r="H26" s="21">
        <v>40974</v>
      </c>
      <c r="I26" s="5" t="s">
        <v>41</v>
      </c>
    </row>
    <row r="27" spans="1:9" x14ac:dyDescent="0.25">
      <c r="A27" s="5">
        <v>4722.03</v>
      </c>
      <c r="B27" s="6">
        <v>40926</v>
      </c>
      <c r="C27" s="6" t="s">
        <v>20</v>
      </c>
      <c r="D27" s="5">
        <v>40000</v>
      </c>
      <c r="E27" s="6">
        <v>40955</v>
      </c>
      <c r="F27" s="4" t="s">
        <v>40</v>
      </c>
      <c r="G27" s="5">
        <v>40000</v>
      </c>
      <c r="H27" s="21">
        <v>40988</v>
      </c>
      <c r="I27" s="5" t="s">
        <v>42</v>
      </c>
    </row>
    <row r="28" spans="1:9" x14ac:dyDescent="0.25">
      <c r="A28" s="5">
        <v>40000</v>
      </c>
      <c r="B28" s="6">
        <v>40928</v>
      </c>
      <c r="C28" s="6" t="s">
        <v>20</v>
      </c>
      <c r="D28" s="5"/>
      <c r="E28" s="4"/>
      <c r="F28" s="4"/>
      <c r="G28" s="5"/>
      <c r="H28" s="5"/>
      <c r="I28" s="5"/>
    </row>
    <row r="29" spans="1:9" x14ac:dyDescent="0.25">
      <c r="A29" s="5"/>
      <c r="B29" s="6"/>
      <c r="C29" s="6"/>
      <c r="D29" s="5"/>
      <c r="E29" s="4"/>
      <c r="F29" s="4"/>
      <c r="G29" s="13">
        <f>SUM(G26:G28)</f>
        <v>40667</v>
      </c>
      <c r="H29" s="22">
        <v>40969</v>
      </c>
      <c r="I29" s="5" t="s">
        <v>6</v>
      </c>
    </row>
    <row r="30" spans="1:9" x14ac:dyDescent="0.25">
      <c r="A30" s="5"/>
      <c r="B30" s="6"/>
      <c r="C30" s="6"/>
      <c r="D30" s="13">
        <f>SUM(D26:D29)</f>
        <v>40667</v>
      </c>
      <c r="E30" s="7">
        <v>40940</v>
      </c>
      <c r="F30" s="4" t="s">
        <v>44</v>
      </c>
      <c r="G30" s="12">
        <f>G29-G25</f>
        <v>-9403.0800000000017</v>
      </c>
      <c r="H30" s="8" t="s">
        <v>14</v>
      </c>
      <c r="I30" s="23" t="s">
        <v>15</v>
      </c>
    </row>
    <row r="31" spans="1:9" x14ac:dyDescent="0.25">
      <c r="A31" s="13">
        <f>A26+A27+A28</f>
        <v>45307.03</v>
      </c>
      <c r="B31" s="7">
        <v>40909</v>
      </c>
      <c r="C31" s="6" t="s">
        <v>6</v>
      </c>
      <c r="D31" s="12">
        <f>D30-D25</f>
        <v>-9403.0800000000017</v>
      </c>
      <c r="E31" s="8" t="s">
        <v>14</v>
      </c>
      <c r="F31" s="23" t="s">
        <v>15</v>
      </c>
    </row>
    <row r="32" spans="1:9" x14ac:dyDescent="0.25">
      <c r="A32" s="12">
        <f>A31-A25</f>
        <v>-4763.0500000000029</v>
      </c>
      <c r="B32" s="8" t="s">
        <v>14</v>
      </c>
      <c r="C32" s="23" t="s">
        <v>15</v>
      </c>
    </row>
    <row r="33" spans="1:9" x14ac:dyDescent="0.25">
      <c r="A33" s="1"/>
      <c r="B33" s="1"/>
      <c r="C33" s="1"/>
    </row>
    <row r="34" spans="1:9" x14ac:dyDescent="0.25">
      <c r="A34" s="1"/>
      <c r="B34" s="1"/>
      <c r="C34" s="1"/>
    </row>
    <row r="35" spans="1:9" x14ac:dyDescent="0.25">
      <c r="A35" s="61" t="s">
        <v>18</v>
      </c>
      <c r="B35" s="61"/>
      <c r="C35" s="61"/>
      <c r="D35" s="61" t="s">
        <v>19</v>
      </c>
      <c r="E35" s="61"/>
      <c r="F35" s="61"/>
      <c r="G35" s="61" t="s">
        <v>22</v>
      </c>
      <c r="H35" s="61"/>
      <c r="I35" s="61"/>
    </row>
    <row r="36" spans="1:9" x14ac:dyDescent="0.25">
      <c r="A36" s="14">
        <f>A25</f>
        <v>50070.080000000002</v>
      </c>
      <c r="B36" s="4" t="s">
        <v>7</v>
      </c>
      <c r="C36" s="4"/>
      <c r="D36" s="14">
        <f>D25</f>
        <v>50070.080000000002</v>
      </c>
      <c r="E36" s="4" t="s">
        <v>7</v>
      </c>
      <c r="F36" s="4"/>
      <c r="G36" s="14">
        <f>G25</f>
        <v>50070.080000000002</v>
      </c>
      <c r="H36" s="4" t="s">
        <v>7</v>
      </c>
      <c r="I36" s="4"/>
    </row>
    <row r="37" spans="1:9" x14ac:dyDescent="0.25">
      <c r="A37" s="5">
        <v>667</v>
      </c>
      <c r="B37" s="6">
        <v>41002</v>
      </c>
      <c r="C37" s="4" t="s">
        <v>41</v>
      </c>
      <c r="D37" s="5">
        <v>667</v>
      </c>
      <c r="E37" s="6">
        <v>41031</v>
      </c>
      <c r="F37" s="6" t="s">
        <v>4</v>
      </c>
      <c r="G37" s="5">
        <v>667</v>
      </c>
      <c r="H37" s="6">
        <v>41064</v>
      </c>
      <c r="I37" s="6" t="s">
        <v>4</v>
      </c>
    </row>
    <row r="38" spans="1:9" x14ac:dyDescent="0.25">
      <c r="A38" s="5">
        <v>40000</v>
      </c>
      <c r="B38" s="6">
        <v>41016</v>
      </c>
      <c r="C38" s="5" t="s">
        <v>42</v>
      </c>
      <c r="D38" s="5">
        <v>10000</v>
      </c>
      <c r="E38" s="6">
        <v>41039</v>
      </c>
      <c r="F38" s="6" t="s">
        <v>20</v>
      </c>
      <c r="G38" s="5">
        <v>60000</v>
      </c>
      <c r="H38" s="6" t="s">
        <v>43</v>
      </c>
      <c r="I38" s="6" t="s">
        <v>20</v>
      </c>
    </row>
    <row r="39" spans="1:9" x14ac:dyDescent="0.25">
      <c r="A39" s="24"/>
      <c r="B39" s="4"/>
      <c r="C39" s="4"/>
      <c r="D39" s="5">
        <v>35000</v>
      </c>
      <c r="E39" s="6">
        <v>41050</v>
      </c>
      <c r="F39" s="4"/>
      <c r="G39" s="5"/>
      <c r="H39" s="6"/>
      <c r="I39" s="4"/>
    </row>
    <row r="40" spans="1:9" x14ac:dyDescent="0.25">
      <c r="A40" s="25">
        <f>A37+A38</f>
        <v>40667</v>
      </c>
      <c r="B40" s="7">
        <v>41000</v>
      </c>
      <c r="C40" s="5" t="s">
        <v>6</v>
      </c>
      <c r="D40" s="25">
        <f>SUM(D37:D39)</f>
        <v>45667</v>
      </c>
      <c r="E40" s="7">
        <v>41030</v>
      </c>
      <c r="F40" s="5" t="s">
        <v>6</v>
      </c>
      <c r="G40" s="25">
        <f>SUM(G37:G39)</f>
        <v>60667</v>
      </c>
      <c r="H40" s="7">
        <v>41061</v>
      </c>
      <c r="I40" s="5" t="s">
        <v>6</v>
      </c>
    </row>
    <row r="41" spans="1:9" x14ac:dyDescent="0.25">
      <c r="A41" s="26">
        <f>A40-A36</f>
        <v>-9403.0800000000017</v>
      </c>
      <c r="B41" s="8" t="s">
        <v>14</v>
      </c>
      <c r="C41" s="23" t="s">
        <v>15</v>
      </c>
      <c r="D41" s="26">
        <f>D40-D36</f>
        <v>-4403.0800000000017</v>
      </c>
      <c r="E41" s="8" t="s">
        <v>14</v>
      </c>
      <c r="F41" s="23" t="s">
        <v>15</v>
      </c>
      <c r="G41" s="26">
        <f>G40-G36</f>
        <v>10596.919999999998</v>
      </c>
      <c r="H41" s="8" t="s">
        <v>14</v>
      </c>
      <c r="I41" s="23" t="s">
        <v>15</v>
      </c>
    </row>
    <row r="43" spans="1:9" x14ac:dyDescent="0.25">
      <c r="A43" s="61" t="s">
        <v>25</v>
      </c>
      <c r="B43" s="61"/>
      <c r="C43" s="61"/>
      <c r="D43" s="61" t="s">
        <v>27</v>
      </c>
      <c r="E43" s="61"/>
      <c r="F43" s="61"/>
      <c r="G43" s="61" t="s">
        <v>28</v>
      </c>
      <c r="H43" s="61"/>
      <c r="I43" s="61"/>
    </row>
    <row r="44" spans="1:9" x14ac:dyDescent="0.25">
      <c r="A44" s="14">
        <f>A36</f>
        <v>50070.080000000002</v>
      </c>
      <c r="B44" s="4" t="s">
        <v>7</v>
      </c>
      <c r="C44" s="4"/>
      <c r="D44" s="14">
        <f>D36</f>
        <v>50070.080000000002</v>
      </c>
      <c r="E44" s="4" t="s">
        <v>7</v>
      </c>
      <c r="F44" s="4"/>
      <c r="G44" s="14">
        <f>G36</f>
        <v>50070.080000000002</v>
      </c>
      <c r="H44" s="4" t="s">
        <v>7</v>
      </c>
      <c r="I44" s="4"/>
    </row>
    <row r="45" spans="1:9" x14ac:dyDescent="0.25">
      <c r="A45" s="5">
        <v>667</v>
      </c>
      <c r="B45" s="6">
        <v>41093</v>
      </c>
      <c r="C45" s="6" t="s">
        <v>4</v>
      </c>
      <c r="D45" s="5">
        <v>667</v>
      </c>
      <c r="E45" s="6">
        <v>41128</v>
      </c>
      <c r="F45" s="6" t="s">
        <v>4</v>
      </c>
      <c r="G45" s="5">
        <v>667</v>
      </c>
      <c r="H45" s="6">
        <v>41156</v>
      </c>
      <c r="I45" s="6" t="s">
        <v>4</v>
      </c>
    </row>
    <row r="46" spans="1:9" x14ac:dyDescent="0.25">
      <c r="A46" s="5">
        <v>36000</v>
      </c>
      <c r="B46" s="6">
        <v>41110</v>
      </c>
      <c r="C46" s="6" t="s">
        <v>20</v>
      </c>
      <c r="D46" s="5">
        <v>31000</v>
      </c>
      <c r="E46" s="6">
        <v>41141</v>
      </c>
      <c r="F46" s="6" t="s">
        <v>20</v>
      </c>
      <c r="G46" s="5">
        <v>28000</v>
      </c>
      <c r="H46" s="6">
        <v>41173</v>
      </c>
      <c r="I46" s="6" t="s">
        <v>20</v>
      </c>
    </row>
    <row r="47" spans="1:9" x14ac:dyDescent="0.25">
      <c r="A47" s="5"/>
      <c r="B47" s="6"/>
      <c r="C47" s="4"/>
      <c r="D47" s="5"/>
      <c r="E47" s="6"/>
      <c r="F47" s="4"/>
      <c r="G47" s="5"/>
      <c r="H47" s="6"/>
      <c r="I47" s="4"/>
    </row>
    <row r="48" spans="1:9" x14ac:dyDescent="0.25">
      <c r="A48" s="25">
        <f>A45+A46</f>
        <v>36667</v>
      </c>
      <c r="B48" s="7">
        <v>41091</v>
      </c>
      <c r="C48" s="5" t="s">
        <v>6</v>
      </c>
      <c r="D48" s="25">
        <f>D45+D46+D47</f>
        <v>31667</v>
      </c>
      <c r="E48" s="7">
        <v>41122</v>
      </c>
      <c r="F48" s="5" t="s">
        <v>6</v>
      </c>
      <c r="G48" s="25">
        <f>G45+G46</f>
        <v>28667</v>
      </c>
      <c r="H48" s="7">
        <v>41153</v>
      </c>
      <c r="I48" s="5" t="s">
        <v>6</v>
      </c>
    </row>
    <row r="49" spans="1:9" x14ac:dyDescent="0.25">
      <c r="A49" s="26">
        <f>A48-A44</f>
        <v>-13403.080000000002</v>
      </c>
      <c r="B49" s="8" t="s">
        <v>14</v>
      </c>
      <c r="C49" s="23" t="s">
        <v>15</v>
      </c>
      <c r="D49" s="26">
        <f>D48-D44</f>
        <v>-18403.080000000002</v>
      </c>
      <c r="E49" s="8" t="s">
        <v>14</v>
      </c>
      <c r="F49" s="23" t="s">
        <v>15</v>
      </c>
      <c r="G49" s="26">
        <f>G48-G44</f>
        <v>-21403.08</v>
      </c>
      <c r="H49" s="8" t="s">
        <v>14</v>
      </c>
      <c r="I49" s="23" t="s">
        <v>15</v>
      </c>
    </row>
    <row r="51" spans="1:9" x14ac:dyDescent="0.25">
      <c r="A51" s="61" t="s">
        <v>29</v>
      </c>
      <c r="B51" s="61"/>
      <c r="C51" s="61"/>
      <c r="D51" s="61" t="s">
        <v>30</v>
      </c>
      <c r="E51" s="61"/>
      <c r="F51" s="61"/>
      <c r="G51" s="61" t="s">
        <v>33</v>
      </c>
      <c r="H51" s="61"/>
      <c r="I51" s="61"/>
    </row>
    <row r="52" spans="1:9" x14ac:dyDescent="0.25">
      <c r="A52" s="14">
        <f>A44</f>
        <v>50070.080000000002</v>
      </c>
      <c r="B52" s="4" t="s">
        <v>7</v>
      </c>
      <c r="C52" s="4"/>
      <c r="D52" s="14">
        <f>D44</f>
        <v>50070.080000000002</v>
      </c>
      <c r="E52" s="4" t="s">
        <v>7</v>
      </c>
      <c r="F52" s="4"/>
      <c r="G52" s="14">
        <f>G44</f>
        <v>50070.080000000002</v>
      </c>
      <c r="H52" s="4" t="s">
        <v>7</v>
      </c>
      <c r="I52" s="4"/>
    </row>
    <row r="53" spans="1:9" x14ac:dyDescent="0.25">
      <c r="A53" s="5">
        <v>667</v>
      </c>
      <c r="B53" s="6">
        <v>41184</v>
      </c>
      <c r="C53" s="6" t="s">
        <v>4</v>
      </c>
      <c r="D53" s="5">
        <v>667</v>
      </c>
      <c r="E53" s="6">
        <v>41219</v>
      </c>
      <c r="F53" s="6" t="s">
        <v>4</v>
      </c>
      <c r="G53" s="5">
        <v>667</v>
      </c>
      <c r="H53" s="6">
        <v>41247</v>
      </c>
      <c r="I53" s="6" t="s">
        <v>4</v>
      </c>
    </row>
    <row r="54" spans="1:9" x14ac:dyDescent="0.25">
      <c r="A54" s="5">
        <v>35000</v>
      </c>
      <c r="B54" s="6">
        <v>41201</v>
      </c>
      <c r="C54" s="6" t="s">
        <v>20</v>
      </c>
      <c r="D54" s="5">
        <v>10000</v>
      </c>
      <c r="E54" s="6">
        <v>41222</v>
      </c>
      <c r="F54" s="6" t="s">
        <v>20</v>
      </c>
      <c r="G54" s="5">
        <v>45000</v>
      </c>
      <c r="H54" s="6">
        <v>41261</v>
      </c>
      <c r="I54" s="6" t="s">
        <v>20</v>
      </c>
    </row>
    <row r="55" spans="1:9" x14ac:dyDescent="0.25">
      <c r="A55" s="5"/>
      <c r="B55" s="6"/>
      <c r="C55" s="4"/>
      <c r="D55" s="5">
        <v>40000</v>
      </c>
      <c r="E55" s="6">
        <v>41233</v>
      </c>
      <c r="F55" s="4"/>
      <c r="G55" s="5">
        <v>5000</v>
      </c>
      <c r="H55" s="6"/>
      <c r="I55" s="4"/>
    </row>
    <row r="56" spans="1:9" x14ac:dyDescent="0.25">
      <c r="A56" s="25">
        <f>A53+A54</f>
        <v>35667</v>
      </c>
      <c r="B56" s="7">
        <v>41183</v>
      </c>
      <c r="C56" s="5" t="s">
        <v>6</v>
      </c>
      <c r="D56" s="25">
        <f>SUM(D53:D55)</f>
        <v>50667</v>
      </c>
      <c r="E56" s="7">
        <v>41214</v>
      </c>
      <c r="F56" s="5" t="s">
        <v>6</v>
      </c>
      <c r="G56" s="25">
        <f>SUM(G53:G55)</f>
        <v>50667</v>
      </c>
      <c r="H56" s="7">
        <v>41244</v>
      </c>
      <c r="I56" s="5" t="s">
        <v>6</v>
      </c>
    </row>
    <row r="57" spans="1:9" x14ac:dyDescent="0.25">
      <c r="A57" s="26">
        <f>A56-A52</f>
        <v>-14403.080000000002</v>
      </c>
      <c r="B57" s="8" t="s">
        <v>14</v>
      </c>
      <c r="C57" s="23" t="s">
        <v>15</v>
      </c>
      <c r="D57" s="26">
        <f>D56-D52</f>
        <v>596.91999999999825</v>
      </c>
      <c r="E57" s="8" t="s">
        <v>14</v>
      </c>
      <c r="F57" s="23" t="s">
        <v>15</v>
      </c>
      <c r="G57" s="26">
        <f>G56-G52</f>
        <v>596.91999999999825</v>
      </c>
      <c r="H57" s="8" t="s">
        <v>14</v>
      </c>
      <c r="I57" s="23" t="s">
        <v>15</v>
      </c>
    </row>
    <row r="58" spans="1:9" x14ac:dyDescent="0.25">
      <c r="A58" s="2"/>
    </row>
  </sheetData>
  <mergeCells count="13">
    <mergeCell ref="A1:G1"/>
    <mergeCell ref="A24:C24"/>
    <mergeCell ref="D24:F24"/>
    <mergeCell ref="G24:I24"/>
    <mergeCell ref="A35:C35"/>
    <mergeCell ref="D35:F35"/>
    <mergeCell ref="G35:I35"/>
    <mergeCell ref="A43:C43"/>
    <mergeCell ref="D43:F43"/>
    <mergeCell ref="G43:I43"/>
    <mergeCell ref="A51:C51"/>
    <mergeCell ref="D51:F51"/>
    <mergeCell ref="G51:I51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sqref="A1:I61"/>
    </sheetView>
  </sheetViews>
  <sheetFormatPr defaultRowHeight="15" x14ac:dyDescent="0.25"/>
  <cols>
    <col min="1" max="1" width="19.42578125" customWidth="1"/>
    <col min="2" max="2" width="13.42578125" customWidth="1"/>
    <col min="3" max="3" width="15.28515625" customWidth="1"/>
    <col min="4" max="5" width="14.28515625" bestFit="1" customWidth="1"/>
    <col min="6" max="6" width="15.7109375" bestFit="1" customWidth="1"/>
    <col min="7" max="7" width="14" bestFit="1" customWidth="1"/>
    <col min="8" max="8" width="10.7109375" bestFit="1" customWidth="1"/>
    <col min="9" max="9" width="15.7109375" bestFit="1" customWidth="1"/>
  </cols>
  <sheetData>
    <row r="1" spans="1:8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8" x14ac:dyDescent="0.25">
      <c r="A2" s="27" t="s">
        <v>32</v>
      </c>
      <c r="B2" s="27"/>
      <c r="C2" s="27"/>
    </row>
    <row r="3" spans="1:8" x14ac:dyDescent="0.25">
      <c r="A3" s="10" t="s">
        <v>16</v>
      </c>
      <c r="B3" s="10"/>
      <c r="C3" s="11" t="s">
        <v>11</v>
      </c>
      <c r="G3" s="2"/>
      <c r="H3" s="2"/>
    </row>
    <row r="4" spans="1:8" x14ac:dyDescent="0.25">
      <c r="A4" s="9">
        <v>780000</v>
      </c>
      <c r="B4" s="8"/>
      <c r="C4" s="8"/>
      <c r="D4" s="1">
        <f>A4/12</f>
        <v>65000</v>
      </c>
      <c r="G4" s="2"/>
      <c r="H4" s="2"/>
    </row>
    <row r="5" spans="1:8" x14ac:dyDescent="0.25">
      <c r="A5" s="8">
        <f>A31</f>
        <v>56667</v>
      </c>
      <c r="B5" s="7">
        <v>41275</v>
      </c>
      <c r="C5" s="8">
        <f>A32</f>
        <v>-8333</v>
      </c>
      <c r="D5" s="2"/>
      <c r="G5" s="2"/>
      <c r="H5" s="2"/>
    </row>
    <row r="6" spans="1:8" x14ac:dyDescent="0.25">
      <c r="A6" s="8">
        <f>D30</f>
        <v>64723</v>
      </c>
      <c r="B6" s="7">
        <v>41306</v>
      </c>
      <c r="C6" s="8">
        <f>D31</f>
        <v>-277</v>
      </c>
      <c r="D6" s="2"/>
      <c r="G6" s="2"/>
      <c r="H6" s="2"/>
    </row>
    <row r="7" spans="1:8" x14ac:dyDescent="0.25">
      <c r="A7" s="8">
        <f>G29</f>
        <v>60723</v>
      </c>
      <c r="B7" s="7">
        <v>41334</v>
      </c>
      <c r="C7" s="8">
        <f>G30</f>
        <v>-4277</v>
      </c>
      <c r="D7" s="2"/>
    </row>
    <row r="8" spans="1:8" x14ac:dyDescent="0.25">
      <c r="A8" s="8">
        <f>A41</f>
        <v>60723</v>
      </c>
      <c r="B8" s="7">
        <v>41365</v>
      </c>
      <c r="C8" s="8">
        <f>A42</f>
        <v>-4277</v>
      </c>
    </row>
    <row r="9" spans="1:8" x14ac:dyDescent="0.25">
      <c r="A9" s="35">
        <f>D41</f>
        <v>60723</v>
      </c>
      <c r="B9" s="7">
        <v>41395</v>
      </c>
      <c r="C9" s="8">
        <f>D42</f>
        <v>-4277</v>
      </c>
    </row>
    <row r="10" spans="1:8" x14ac:dyDescent="0.25">
      <c r="A10" s="8">
        <f>G41</f>
        <v>60723</v>
      </c>
      <c r="B10" s="7">
        <v>41426</v>
      </c>
      <c r="C10" s="8">
        <f>G42</f>
        <v>-4277</v>
      </c>
    </row>
    <row r="11" spans="1:8" x14ac:dyDescent="0.25">
      <c r="A11" s="8">
        <f>A50</f>
        <v>60723</v>
      </c>
      <c r="B11" s="7">
        <v>41456</v>
      </c>
      <c r="C11" s="8">
        <f>A51</f>
        <v>-4277</v>
      </c>
      <c r="D11" s="2"/>
    </row>
    <row r="12" spans="1:8" x14ac:dyDescent="0.25">
      <c r="A12" s="8">
        <v>60723</v>
      </c>
      <c r="B12" s="7">
        <v>41487</v>
      </c>
      <c r="C12" s="8">
        <f>D51</f>
        <v>-4277</v>
      </c>
      <c r="D12" s="1"/>
    </row>
    <row r="13" spans="1:8" x14ac:dyDescent="0.25">
      <c r="A13" s="8">
        <f>G50</f>
        <v>60723</v>
      </c>
      <c r="B13" s="7">
        <v>41518</v>
      </c>
      <c r="C13" s="8">
        <f>G51</f>
        <v>-4277</v>
      </c>
      <c r="D13" s="2"/>
    </row>
    <row r="14" spans="1:8" x14ac:dyDescent="0.25">
      <c r="A14" s="8">
        <f>A60</f>
        <v>60723</v>
      </c>
      <c r="B14" s="7">
        <v>41548</v>
      </c>
      <c r="C14" s="5">
        <f>A61</f>
        <v>-4277</v>
      </c>
      <c r="G14" s="2"/>
    </row>
    <row r="15" spans="1:8" x14ac:dyDescent="0.25">
      <c r="A15" s="8">
        <f>D60</f>
        <v>55723</v>
      </c>
      <c r="B15" s="7">
        <v>41579</v>
      </c>
      <c r="C15" s="8">
        <f>D61</f>
        <v>-9277</v>
      </c>
      <c r="G15" s="2"/>
    </row>
    <row r="16" spans="1:8" x14ac:dyDescent="0.25">
      <c r="A16" s="5">
        <f>G60</f>
        <v>73223</v>
      </c>
      <c r="B16" s="7">
        <v>41609</v>
      </c>
      <c r="C16" s="29">
        <f>G61</f>
        <v>8223</v>
      </c>
      <c r="D16" s="24" t="s">
        <v>34</v>
      </c>
      <c r="E16" s="16">
        <f>A18</f>
        <v>736120</v>
      </c>
    </row>
    <row r="17" spans="1:9" x14ac:dyDescent="0.25">
      <c r="A17" s="8"/>
      <c r="B17" s="15" t="s">
        <v>46</v>
      </c>
      <c r="C17" s="30">
        <f>SUM(C5:C16)</f>
        <v>-43880</v>
      </c>
      <c r="D17" s="24" t="s">
        <v>35</v>
      </c>
      <c r="E17" s="16"/>
    </row>
    <row r="18" spans="1:9" x14ac:dyDescent="0.25">
      <c r="A18" s="8">
        <f>SUM(A5:A17)</f>
        <v>736120</v>
      </c>
      <c r="B18" s="24" t="s">
        <v>23</v>
      </c>
      <c r="C18" s="29"/>
      <c r="D18" s="24" t="s">
        <v>36</v>
      </c>
      <c r="E18" s="16"/>
    </row>
    <row r="19" spans="1:9" x14ac:dyDescent="0.25">
      <c r="A19" s="2"/>
      <c r="D19" s="24" t="s">
        <v>37</v>
      </c>
      <c r="E19" s="16"/>
    </row>
    <row r="20" spans="1:9" x14ac:dyDescent="0.25">
      <c r="A20" s="17"/>
      <c r="B20" s="18"/>
      <c r="C20" s="32"/>
      <c r="D20" s="24" t="s">
        <v>39</v>
      </c>
      <c r="E20" s="24"/>
    </row>
    <row r="21" spans="1:9" x14ac:dyDescent="0.25">
      <c r="A21" s="17"/>
      <c r="B21" s="18"/>
      <c r="C21" s="33"/>
      <c r="D21" s="24" t="s">
        <v>38</v>
      </c>
      <c r="E21" s="20"/>
    </row>
    <row r="22" spans="1:9" x14ac:dyDescent="0.25">
      <c r="D22" s="2"/>
    </row>
    <row r="23" spans="1:9" x14ac:dyDescent="0.25">
      <c r="A23" s="63" t="s">
        <v>0</v>
      </c>
      <c r="B23" s="64"/>
      <c r="C23" s="65"/>
      <c r="D23" s="66" t="s">
        <v>1</v>
      </c>
      <c r="E23" s="66"/>
      <c r="F23" s="66"/>
      <c r="G23" s="63" t="s">
        <v>8</v>
      </c>
      <c r="H23" s="64"/>
      <c r="I23" s="65"/>
    </row>
    <row r="24" spans="1:9" x14ac:dyDescent="0.25">
      <c r="A24" s="14">
        <v>65000</v>
      </c>
      <c r="B24" s="4" t="s">
        <v>2</v>
      </c>
      <c r="C24" s="4"/>
      <c r="D24" s="14">
        <v>65000</v>
      </c>
      <c r="E24" s="4" t="s">
        <v>7</v>
      </c>
      <c r="F24" s="4"/>
      <c r="G24" s="14">
        <v>65000</v>
      </c>
      <c r="H24" s="4" t="s">
        <v>7</v>
      </c>
      <c r="I24" s="20"/>
    </row>
    <row r="25" spans="1:9" x14ac:dyDescent="0.25">
      <c r="A25" s="5">
        <v>667</v>
      </c>
      <c r="B25" s="6">
        <v>41276</v>
      </c>
      <c r="C25" s="6" t="s">
        <v>4</v>
      </c>
      <c r="D25" s="5">
        <v>7.23</v>
      </c>
      <c r="E25" s="6">
        <v>41310</v>
      </c>
      <c r="F25" s="4" t="s">
        <v>4</v>
      </c>
      <c r="G25" s="5">
        <v>723</v>
      </c>
      <c r="H25" s="21">
        <v>41338</v>
      </c>
      <c r="I25" s="5" t="s">
        <v>41</v>
      </c>
    </row>
    <row r="26" spans="1:9" x14ac:dyDescent="0.25">
      <c r="A26" s="5">
        <v>50000</v>
      </c>
      <c r="B26" s="6">
        <v>41295</v>
      </c>
      <c r="C26" s="6" t="s">
        <v>20</v>
      </c>
      <c r="D26" s="5">
        <v>715.77</v>
      </c>
      <c r="E26" s="6">
        <v>41311</v>
      </c>
      <c r="F26" s="4" t="s">
        <v>4</v>
      </c>
      <c r="G26" s="5">
        <v>15000</v>
      </c>
      <c r="H26" s="21">
        <v>41345</v>
      </c>
      <c r="I26" s="5" t="s">
        <v>42</v>
      </c>
    </row>
    <row r="27" spans="1:9" x14ac:dyDescent="0.25">
      <c r="A27" s="5">
        <v>6000</v>
      </c>
      <c r="B27" s="6">
        <v>41297</v>
      </c>
      <c r="C27" s="6" t="s">
        <v>20</v>
      </c>
      <c r="D27" s="5">
        <v>32000</v>
      </c>
      <c r="E27" s="6">
        <v>41323</v>
      </c>
      <c r="F27" s="4" t="s">
        <v>40</v>
      </c>
      <c r="G27" s="5">
        <v>20000</v>
      </c>
      <c r="H27" s="21">
        <v>41353</v>
      </c>
      <c r="I27" s="5" t="s">
        <v>42</v>
      </c>
    </row>
    <row r="28" spans="1:9" x14ac:dyDescent="0.25">
      <c r="A28" s="5"/>
      <c r="B28" s="6"/>
      <c r="C28" s="6" t="s">
        <v>20</v>
      </c>
      <c r="D28" s="5">
        <v>32000</v>
      </c>
      <c r="E28" s="6">
        <v>41325</v>
      </c>
      <c r="F28" s="4" t="s">
        <v>45</v>
      </c>
      <c r="G28" s="5">
        <v>15000</v>
      </c>
      <c r="H28" s="21">
        <v>41354</v>
      </c>
      <c r="I28" s="5" t="s">
        <v>42</v>
      </c>
    </row>
    <row r="29" spans="1:9" x14ac:dyDescent="0.25">
      <c r="A29" s="5"/>
      <c r="B29" s="6"/>
      <c r="C29" s="6"/>
      <c r="D29" s="5"/>
      <c r="E29" s="4"/>
      <c r="F29" s="4"/>
      <c r="G29" s="13">
        <f>SUM(G25:G28)+G31</f>
        <v>60723</v>
      </c>
      <c r="H29" s="22">
        <v>41334</v>
      </c>
      <c r="I29" s="5" t="s">
        <v>6</v>
      </c>
    </row>
    <row r="30" spans="1:9" x14ac:dyDescent="0.25">
      <c r="A30" s="5"/>
      <c r="B30" s="6"/>
      <c r="C30" s="6"/>
      <c r="D30" s="13">
        <f>SUM(D25:D29)</f>
        <v>64723</v>
      </c>
      <c r="E30" s="7">
        <v>41306</v>
      </c>
      <c r="F30" s="4" t="s">
        <v>44</v>
      </c>
      <c r="G30" s="12">
        <f>G29-G24</f>
        <v>-4277</v>
      </c>
      <c r="H30" s="8" t="s">
        <v>14</v>
      </c>
      <c r="I30" s="23" t="s">
        <v>15</v>
      </c>
    </row>
    <row r="31" spans="1:9" x14ac:dyDescent="0.25">
      <c r="A31" s="13">
        <f>A25+A26+A27</f>
        <v>56667</v>
      </c>
      <c r="B31" s="7">
        <v>41275</v>
      </c>
      <c r="C31" s="6" t="s">
        <v>6</v>
      </c>
      <c r="D31" s="12">
        <f>D30-D24</f>
        <v>-277</v>
      </c>
      <c r="E31" s="8" t="s">
        <v>14</v>
      </c>
      <c r="F31" s="23" t="s">
        <v>15</v>
      </c>
      <c r="G31" s="9">
        <v>10000</v>
      </c>
      <c r="H31" s="6">
        <v>41366</v>
      </c>
      <c r="I31" s="28" t="s">
        <v>47</v>
      </c>
    </row>
    <row r="32" spans="1:9" x14ac:dyDescent="0.25">
      <c r="A32" s="12">
        <f>A31-A24</f>
        <v>-8333</v>
      </c>
      <c r="B32" s="8" t="s">
        <v>14</v>
      </c>
      <c r="C32" s="23" t="s">
        <v>15</v>
      </c>
      <c r="I32" s="34" t="s">
        <v>48</v>
      </c>
    </row>
    <row r="33" spans="1:9" x14ac:dyDescent="0.25">
      <c r="A33" s="1"/>
      <c r="B33" s="1"/>
      <c r="C33" s="1"/>
    </row>
    <row r="34" spans="1:9" x14ac:dyDescent="0.25">
      <c r="A34" s="1"/>
      <c r="B34" s="1"/>
      <c r="C34" s="1"/>
    </row>
    <row r="35" spans="1:9" x14ac:dyDescent="0.25">
      <c r="A35" s="63" t="s">
        <v>18</v>
      </c>
      <c r="B35" s="64"/>
      <c r="C35" s="65"/>
      <c r="D35" s="61" t="s">
        <v>19</v>
      </c>
      <c r="E35" s="61"/>
      <c r="F35" s="61"/>
      <c r="G35" s="61" t="s">
        <v>22</v>
      </c>
      <c r="H35" s="61"/>
      <c r="I35" s="61"/>
    </row>
    <row r="36" spans="1:9" x14ac:dyDescent="0.25">
      <c r="A36" s="14">
        <v>65000</v>
      </c>
      <c r="B36" s="4" t="s">
        <v>7</v>
      </c>
      <c r="C36" s="4"/>
      <c r="D36" s="14">
        <f>D24</f>
        <v>65000</v>
      </c>
      <c r="E36" s="4" t="s">
        <v>7</v>
      </c>
      <c r="F36" s="4"/>
      <c r="G36" s="14">
        <f>G24</f>
        <v>65000</v>
      </c>
      <c r="H36" s="4" t="s">
        <v>7</v>
      </c>
      <c r="I36" s="4"/>
    </row>
    <row r="37" spans="1:9" x14ac:dyDescent="0.25">
      <c r="A37" s="5">
        <v>723</v>
      </c>
      <c r="B37" s="6">
        <v>41366</v>
      </c>
      <c r="C37" s="4" t="s">
        <v>41</v>
      </c>
      <c r="D37" s="5">
        <v>723</v>
      </c>
      <c r="E37" s="6">
        <v>41401</v>
      </c>
      <c r="F37" s="6" t="s">
        <v>4</v>
      </c>
      <c r="G37" s="5">
        <v>723</v>
      </c>
      <c r="H37" s="6">
        <v>41430</v>
      </c>
      <c r="I37" s="6" t="s">
        <v>4</v>
      </c>
    </row>
    <row r="38" spans="1:9" x14ac:dyDescent="0.25">
      <c r="A38" s="5">
        <v>15000</v>
      </c>
      <c r="B38" s="6">
        <v>41375</v>
      </c>
      <c r="C38" s="5" t="s">
        <v>6</v>
      </c>
      <c r="D38" s="5">
        <v>10000</v>
      </c>
      <c r="E38" s="6">
        <v>41408</v>
      </c>
      <c r="F38" s="6" t="s">
        <v>42</v>
      </c>
      <c r="G38" s="5">
        <v>15000</v>
      </c>
      <c r="H38" s="6">
        <v>41435</v>
      </c>
      <c r="I38" s="6" t="s">
        <v>47</v>
      </c>
    </row>
    <row r="39" spans="1:9" x14ac:dyDescent="0.25">
      <c r="A39" s="5">
        <v>35000</v>
      </c>
      <c r="B39" s="6">
        <v>41386</v>
      </c>
      <c r="C39" s="4" t="s">
        <v>6</v>
      </c>
      <c r="D39" s="5">
        <v>50000</v>
      </c>
      <c r="E39" s="6">
        <v>41414</v>
      </c>
      <c r="F39" s="6" t="s">
        <v>42</v>
      </c>
      <c r="G39" s="5">
        <v>35000</v>
      </c>
      <c r="H39" s="6">
        <v>41445</v>
      </c>
      <c r="I39" s="6" t="s">
        <v>47</v>
      </c>
    </row>
    <row r="40" spans="1:9" x14ac:dyDescent="0.25">
      <c r="A40" s="5">
        <v>10000</v>
      </c>
      <c r="B40" s="6">
        <v>41401</v>
      </c>
      <c r="C40" s="4" t="s">
        <v>6</v>
      </c>
      <c r="D40" s="5"/>
      <c r="E40" s="6"/>
      <c r="F40" s="4"/>
      <c r="G40" s="5">
        <v>10000</v>
      </c>
      <c r="H40" s="6">
        <v>41457</v>
      </c>
      <c r="I40" s="6" t="s">
        <v>47</v>
      </c>
    </row>
    <row r="41" spans="1:9" x14ac:dyDescent="0.25">
      <c r="A41" s="25">
        <f>A40+A39+A38+A37</f>
        <v>60723</v>
      </c>
      <c r="B41" s="7">
        <v>41365</v>
      </c>
      <c r="C41" s="5" t="s">
        <v>6</v>
      </c>
      <c r="D41" s="25">
        <f>SUM(D37:D40)</f>
        <v>60723</v>
      </c>
      <c r="E41" s="7">
        <v>41395</v>
      </c>
      <c r="F41" s="5" t="s">
        <v>6</v>
      </c>
      <c r="G41" s="25">
        <f>SUM(G37:G40)</f>
        <v>60723</v>
      </c>
      <c r="H41" s="7">
        <v>41426</v>
      </c>
      <c r="I41" s="5" t="s">
        <v>6</v>
      </c>
    </row>
    <row r="42" spans="1:9" x14ac:dyDescent="0.25">
      <c r="A42" s="26">
        <f>A41-A36</f>
        <v>-4277</v>
      </c>
      <c r="B42" s="8" t="s">
        <v>14</v>
      </c>
      <c r="C42" s="23" t="s">
        <v>15</v>
      </c>
      <c r="D42" s="26">
        <f>D41-D36</f>
        <v>-4277</v>
      </c>
      <c r="E42" s="8" t="s">
        <v>14</v>
      </c>
      <c r="F42" s="23" t="s">
        <v>15</v>
      </c>
      <c r="G42" s="26">
        <f>G41-G36</f>
        <v>-4277</v>
      </c>
      <c r="H42" s="8" t="s">
        <v>14</v>
      </c>
      <c r="I42" s="23" t="s">
        <v>15</v>
      </c>
    </row>
    <row r="43" spans="1:9" x14ac:dyDescent="0.25">
      <c r="A43" s="2"/>
    </row>
    <row r="44" spans="1:9" x14ac:dyDescent="0.25">
      <c r="A44" s="63" t="s">
        <v>25</v>
      </c>
      <c r="B44" s="64"/>
      <c r="C44" s="65"/>
      <c r="D44" s="61" t="s">
        <v>27</v>
      </c>
      <c r="E44" s="61"/>
      <c r="F44" s="61"/>
      <c r="G44" s="61" t="s">
        <v>28</v>
      </c>
      <c r="H44" s="61"/>
      <c r="I44" s="61"/>
    </row>
    <row r="45" spans="1:9" x14ac:dyDescent="0.25">
      <c r="A45" s="14">
        <f>A36</f>
        <v>65000</v>
      </c>
      <c r="B45" s="4" t="s">
        <v>7</v>
      </c>
      <c r="C45" s="4"/>
      <c r="D45" s="14">
        <f>D36</f>
        <v>65000</v>
      </c>
      <c r="E45" s="4" t="s">
        <v>7</v>
      </c>
      <c r="F45" s="4"/>
      <c r="G45" s="14">
        <f>G36</f>
        <v>65000</v>
      </c>
      <c r="H45" s="4" t="s">
        <v>7</v>
      </c>
      <c r="I45" s="4"/>
    </row>
    <row r="46" spans="1:9" x14ac:dyDescent="0.25">
      <c r="A46" s="5">
        <v>723</v>
      </c>
      <c r="B46" s="6">
        <v>41457</v>
      </c>
      <c r="C46" s="6" t="s">
        <v>4</v>
      </c>
      <c r="D46" s="5">
        <v>723</v>
      </c>
      <c r="E46" s="6">
        <v>41492</v>
      </c>
      <c r="F46" s="6" t="s">
        <v>4</v>
      </c>
      <c r="G46" s="5">
        <v>723</v>
      </c>
      <c r="H46" s="6">
        <v>41520</v>
      </c>
      <c r="I46" s="6" t="s">
        <v>4</v>
      </c>
    </row>
    <row r="47" spans="1:9" x14ac:dyDescent="0.25">
      <c r="A47" s="5">
        <v>10000</v>
      </c>
      <c r="B47" s="6">
        <v>41465</v>
      </c>
      <c r="C47" s="6" t="s">
        <v>20</v>
      </c>
      <c r="D47" s="5">
        <v>60000</v>
      </c>
      <c r="E47" s="6">
        <v>41506</v>
      </c>
      <c r="F47" s="6" t="s">
        <v>20</v>
      </c>
      <c r="G47" s="5">
        <v>25000</v>
      </c>
      <c r="H47" s="6">
        <v>41534</v>
      </c>
      <c r="I47" s="6" t="s">
        <v>20</v>
      </c>
    </row>
    <row r="48" spans="1:9" x14ac:dyDescent="0.25">
      <c r="A48" s="5">
        <v>45000</v>
      </c>
      <c r="B48" s="6">
        <v>41477</v>
      </c>
      <c r="C48" s="6" t="s">
        <v>20</v>
      </c>
      <c r="D48" s="5"/>
      <c r="E48" s="6"/>
      <c r="F48" s="4"/>
      <c r="G48" s="5">
        <v>30000</v>
      </c>
      <c r="H48" s="6">
        <v>41540</v>
      </c>
      <c r="I48" s="6" t="s">
        <v>20</v>
      </c>
    </row>
    <row r="49" spans="1:9" x14ac:dyDescent="0.25">
      <c r="A49" s="5">
        <v>5000</v>
      </c>
      <c r="B49" s="6">
        <v>41486</v>
      </c>
      <c r="C49" s="6" t="s">
        <v>20</v>
      </c>
      <c r="D49" s="5"/>
      <c r="E49" s="6"/>
      <c r="F49" s="4"/>
      <c r="G49" s="5">
        <v>5000</v>
      </c>
      <c r="H49" s="6">
        <v>41549</v>
      </c>
      <c r="I49" s="6" t="s">
        <v>20</v>
      </c>
    </row>
    <row r="50" spans="1:9" x14ac:dyDescent="0.25">
      <c r="A50" s="25">
        <f>A46+A47+A48+A49</f>
        <v>60723</v>
      </c>
      <c r="B50" s="7">
        <v>41456</v>
      </c>
      <c r="C50" s="5" t="s">
        <v>6</v>
      </c>
      <c r="D50" s="25">
        <f>D46+D47+D48</f>
        <v>60723</v>
      </c>
      <c r="E50" s="7">
        <v>41487</v>
      </c>
      <c r="F50" s="5" t="s">
        <v>6</v>
      </c>
      <c r="G50" s="25">
        <f>SUM(G46:G49)</f>
        <v>60723</v>
      </c>
      <c r="H50" s="7">
        <v>41518</v>
      </c>
      <c r="I50" s="5" t="s">
        <v>6</v>
      </c>
    </row>
    <row r="51" spans="1:9" x14ac:dyDescent="0.25">
      <c r="A51" s="26">
        <f>A50-A45</f>
        <v>-4277</v>
      </c>
      <c r="B51" s="8" t="s">
        <v>14</v>
      </c>
      <c r="C51" s="23" t="s">
        <v>15</v>
      </c>
      <c r="D51" s="26">
        <f>D50-D45</f>
        <v>-4277</v>
      </c>
      <c r="E51" s="8" t="s">
        <v>14</v>
      </c>
      <c r="F51" s="23" t="s">
        <v>15</v>
      </c>
      <c r="G51" s="26">
        <f>G50-G45</f>
        <v>-4277</v>
      </c>
      <c r="H51" s="8" t="s">
        <v>14</v>
      </c>
      <c r="I51" s="23" t="s">
        <v>15</v>
      </c>
    </row>
    <row r="52" spans="1:9" x14ac:dyDescent="0.25">
      <c r="G52" s="2"/>
    </row>
    <row r="53" spans="1:9" x14ac:dyDescent="0.25">
      <c r="A53" s="63" t="s">
        <v>29</v>
      </c>
      <c r="B53" s="64"/>
      <c r="C53" s="65"/>
      <c r="D53" s="61" t="s">
        <v>30</v>
      </c>
      <c r="E53" s="61"/>
      <c r="F53" s="61"/>
      <c r="G53" s="61" t="s">
        <v>33</v>
      </c>
      <c r="H53" s="61"/>
      <c r="I53" s="61"/>
    </row>
    <row r="54" spans="1:9" x14ac:dyDescent="0.25">
      <c r="A54" s="14">
        <f>A45</f>
        <v>65000</v>
      </c>
      <c r="B54" s="4" t="s">
        <v>7</v>
      </c>
      <c r="C54" s="4"/>
      <c r="D54" s="14">
        <f>D45</f>
        <v>65000</v>
      </c>
      <c r="E54" s="4" t="s">
        <v>7</v>
      </c>
      <c r="F54" s="4"/>
      <c r="G54" s="14">
        <f>G45</f>
        <v>65000</v>
      </c>
      <c r="H54" s="4" t="s">
        <v>7</v>
      </c>
      <c r="I54" s="4"/>
    </row>
    <row r="55" spans="1:9" x14ac:dyDescent="0.25">
      <c r="A55" s="5">
        <v>723</v>
      </c>
      <c r="B55" s="6">
        <v>41549</v>
      </c>
      <c r="C55" s="6" t="s">
        <v>4</v>
      </c>
      <c r="D55" s="5">
        <v>723</v>
      </c>
      <c r="E55" s="6">
        <v>41583</v>
      </c>
      <c r="F55" s="6" t="s">
        <v>4</v>
      </c>
      <c r="G55" s="5">
        <v>723</v>
      </c>
      <c r="H55" s="6">
        <v>41611</v>
      </c>
      <c r="I55" s="6" t="s">
        <v>4</v>
      </c>
    </row>
    <row r="56" spans="1:9" x14ac:dyDescent="0.25">
      <c r="A56" s="5">
        <v>30000</v>
      </c>
      <c r="B56" s="6">
        <v>41562</v>
      </c>
      <c r="C56" s="6" t="s">
        <v>20</v>
      </c>
      <c r="D56" s="5">
        <v>10000</v>
      </c>
      <c r="E56" s="6">
        <v>41591</v>
      </c>
      <c r="G56" s="5">
        <v>20000</v>
      </c>
      <c r="H56" s="6">
        <v>41618</v>
      </c>
      <c r="I56" s="6" t="s">
        <v>20</v>
      </c>
    </row>
    <row r="57" spans="1:9" x14ac:dyDescent="0.25">
      <c r="A57" s="5">
        <v>20000</v>
      </c>
      <c r="B57" s="6">
        <v>41565</v>
      </c>
      <c r="C57" s="6" t="s">
        <v>20</v>
      </c>
      <c r="D57" s="5">
        <v>45000</v>
      </c>
      <c r="E57" s="6">
        <v>41598</v>
      </c>
      <c r="F57" s="6" t="s">
        <v>20</v>
      </c>
      <c r="G57" s="5">
        <v>50000</v>
      </c>
      <c r="H57" s="6">
        <v>41628</v>
      </c>
      <c r="I57" s="6" t="s">
        <v>20</v>
      </c>
    </row>
    <row r="58" spans="1:9" x14ac:dyDescent="0.25">
      <c r="A58" s="5">
        <v>5000</v>
      </c>
      <c r="B58" s="6">
        <v>41569</v>
      </c>
      <c r="C58" s="6" t="s">
        <v>20</v>
      </c>
      <c r="D58" s="5"/>
      <c r="E58" s="6"/>
      <c r="F58" s="4"/>
      <c r="G58" s="5">
        <v>2500</v>
      </c>
      <c r="H58" s="6">
        <v>41634</v>
      </c>
      <c r="I58" s="6" t="s">
        <v>20</v>
      </c>
    </row>
    <row r="59" spans="1:9" x14ac:dyDescent="0.25">
      <c r="A59" s="5">
        <v>5000</v>
      </c>
      <c r="B59" s="6">
        <v>41579</v>
      </c>
      <c r="C59" s="6" t="s">
        <v>20</v>
      </c>
      <c r="D59" s="5"/>
      <c r="E59" s="6"/>
      <c r="F59" s="4"/>
      <c r="G59" s="5"/>
      <c r="H59" s="6"/>
      <c r="I59" s="4"/>
    </row>
    <row r="60" spans="1:9" x14ac:dyDescent="0.25">
      <c r="A60" s="25">
        <f>SUM(A55:A59)</f>
        <v>60723</v>
      </c>
      <c r="B60" s="7">
        <v>41548</v>
      </c>
      <c r="C60" s="5" t="s">
        <v>6</v>
      </c>
      <c r="D60" s="25">
        <f>SUM(D55:D57)</f>
        <v>55723</v>
      </c>
      <c r="E60" s="7">
        <v>41579</v>
      </c>
      <c r="F60" s="5" t="s">
        <v>6</v>
      </c>
      <c r="G60" s="25">
        <f>SUM(G55:G58)</f>
        <v>73223</v>
      </c>
      <c r="H60" s="7">
        <v>41609</v>
      </c>
      <c r="I60" s="5" t="s">
        <v>6</v>
      </c>
    </row>
    <row r="61" spans="1:9" x14ac:dyDescent="0.25">
      <c r="A61" s="26">
        <f>A60-A54</f>
        <v>-4277</v>
      </c>
      <c r="B61" s="8" t="s">
        <v>14</v>
      </c>
      <c r="C61" s="23" t="s">
        <v>15</v>
      </c>
      <c r="D61" s="26">
        <f>D60-D54</f>
        <v>-9277</v>
      </c>
      <c r="E61" s="8" t="s">
        <v>14</v>
      </c>
      <c r="F61" s="23" t="s">
        <v>15</v>
      </c>
      <c r="G61" s="26">
        <f>G60-G54</f>
        <v>8223</v>
      </c>
      <c r="H61" s="8" t="s">
        <v>14</v>
      </c>
      <c r="I61" s="23" t="s">
        <v>15</v>
      </c>
    </row>
  </sheetData>
  <mergeCells count="13">
    <mergeCell ref="A1:G1"/>
    <mergeCell ref="A23:C23"/>
    <mergeCell ref="D23:F23"/>
    <mergeCell ref="G23:I23"/>
    <mergeCell ref="A35:C35"/>
    <mergeCell ref="D35:F35"/>
    <mergeCell ref="G35:I35"/>
    <mergeCell ref="A44:C44"/>
    <mergeCell ref="D44:F44"/>
    <mergeCell ref="G44:I44"/>
    <mergeCell ref="A53:C53"/>
    <mergeCell ref="D53:F53"/>
    <mergeCell ref="G53:I53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6"/>
  <sheetViews>
    <sheetView topLeftCell="A10" workbookViewId="0">
      <selection activeCell="N10" sqref="N10"/>
    </sheetView>
  </sheetViews>
  <sheetFormatPr defaultRowHeight="15" x14ac:dyDescent="0.25"/>
  <cols>
    <col min="1" max="1" width="17.140625" customWidth="1"/>
    <col min="2" max="2" width="15.5703125" bestFit="1" customWidth="1"/>
    <col min="3" max="3" width="15.7109375" bestFit="1" customWidth="1"/>
    <col min="4" max="4" width="14" bestFit="1" customWidth="1"/>
    <col min="5" max="5" width="14.28515625" bestFit="1" customWidth="1"/>
    <col min="6" max="6" width="15.7109375" bestFit="1" customWidth="1"/>
    <col min="7" max="7" width="15" bestFit="1" customWidth="1"/>
    <col min="8" max="8" width="10.7109375" bestFit="1" customWidth="1"/>
    <col min="9" max="9" width="15.7109375" bestFit="1" customWidth="1"/>
  </cols>
  <sheetData>
    <row r="2" spans="1:8" ht="23.25" x14ac:dyDescent="0.35">
      <c r="A2" s="62" t="s">
        <v>31</v>
      </c>
      <c r="B2" s="62"/>
      <c r="C2" s="62"/>
      <c r="D2" s="62"/>
      <c r="E2" s="62"/>
      <c r="F2" s="62"/>
      <c r="G2" s="62"/>
      <c r="H2" s="3"/>
    </row>
    <row r="3" spans="1:8" x14ac:dyDescent="0.25">
      <c r="A3" s="27" t="s">
        <v>32</v>
      </c>
      <c r="B3" s="27"/>
      <c r="C3" s="27"/>
    </row>
    <row r="4" spans="1:8" x14ac:dyDescent="0.25">
      <c r="A4" s="10" t="s">
        <v>16</v>
      </c>
      <c r="B4" s="10"/>
      <c r="C4" s="11" t="s">
        <v>11</v>
      </c>
      <c r="G4" s="2"/>
      <c r="H4" s="2"/>
    </row>
    <row r="5" spans="1:8" x14ac:dyDescent="0.25">
      <c r="A5" s="5">
        <v>860000</v>
      </c>
      <c r="B5" s="8"/>
      <c r="C5" s="8"/>
      <c r="D5" s="1">
        <f>A5/12</f>
        <v>71666.666666666672</v>
      </c>
      <c r="G5" s="2"/>
      <c r="H5" s="2"/>
    </row>
    <row r="6" spans="1:8" x14ac:dyDescent="0.25">
      <c r="A6" s="8">
        <f>A31</f>
        <v>60723</v>
      </c>
      <c r="B6" s="7">
        <v>41640</v>
      </c>
      <c r="C6" s="8">
        <f>A32</f>
        <v>-10943.666666666672</v>
      </c>
      <c r="D6" s="2"/>
      <c r="G6" s="2"/>
      <c r="H6" s="2"/>
    </row>
    <row r="7" spans="1:8" x14ac:dyDescent="0.25">
      <c r="A7" s="8">
        <f>D30</f>
        <v>65868</v>
      </c>
      <c r="B7" s="7">
        <v>41671</v>
      </c>
      <c r="C7" s="8">
        <f>D31</f>
        <v>-5798.6666666666715</v>
      </c>
      <c r="D7" s="2"/>
      <c r="G7" s="2"/>
      <c r="H7" s="2"/>
    </row>
    <row r="8" spans="1:8" x14ac:dyDescent="0.25">
      <c r="A8" s="8">
        <f>G29</f>
        <v>60868</v>
      </c>
      <c r="B8" s="7">
        <v>41699</v>
      </c>
      <c r="C8" s="8">
        <f>G30</f>
        <v>-10798.666666666672</v>
      </c>
      <c r="D8" s="2"/>
    </row>
    <row r="9" spans="1:8" x14ac:dyDescent="0.25">
      <c r="A9" s="8">
        <f>A42</f>
        <v>65868</v>
      </c>
      <c r="B9" s="7">
        <v>41730</v>
      </c>
      <c r="C9" s="8">
        <f>A43</f>
        <v>-5798.6666666666715</v>
      </c>
    </row>
    <row r="10" spans="1:8" x14ac:dyDescent="0.25">
      <c r="A10" s="8">
        <f>D42</f>
        <v>72868</v>
      </c>
      <c r="B10" s="7">
        <v>41760</v>
      </c>
      <c r="C10" s="8">
        <f>D43</f>
        <v>1201.3333333333285</v>
      </c>
    </row>
    <row r="11" spans="1:8" x14ac:dyDescent="0.25">
      <c r="A11" s="8">
        <f>G42</f>
        <v>75868</v>
      </c>
      <c r="B11" s="7">
        <v>41791</v>
      </c>
      <c r="C11" s="8">
        <f>G43</f>
        <v>4201.3333333333285</v>
      </c>
    </row>
    <row r="12" spans="1:8" x14ac:dyDescent="0.25">
      <c r="A12" s="8">
        <f>A51</f>
        <v>60868</v>
      </c>
      <c r="B12" s="7">
        <v>41821</v>
      </c>
      <c r="C12" s="8">
        <f>A52</f>
        <v>-10798.666666666672</v>
      </c>
      <c r="D12" s="2"/>
    </row>
    <row r="13" spans="1:8" x14ac:dyDescent="0.25">
      <c r="A13" s="8">
        <f>D51</f>
        <v>63868</v>
      </c>
      <c r="B13" s="7">
        <v>41852</v>
      </c>
      <c r="C13" s="8">
        <f>A13-D5</f>
        <v>-7798.6666666666715</v>
      </c>
      <c r="D13" s="1"/>
      <c r="G13" s="1"/>
    </row>
    <row r="14" spans="1:8" x14ac:dyDescent="0.25">
      <c r="A14" s="8">
        <f>G51</f>
        <v>50868</v>
      </c>
      <c r="B14" s="7">
        <v>41883</v>
      </c>
      <c r="C14" s="8">
        <f>G52</f>
        <v>-20798.666666666672</v>
      </c>
      <c r="D14" s="2"/>
      <c r="G14" s="1"/>
    </row>
    <row r="15" spans="1:8" x14ac:dyDescent="0.25">
      <c r="A15" s="8">
        <f>A65</f>
        <v>60868</v>
      </c>
      <c r="B15" s="7">
        <v>41913</v>
      </c>
      <c r="C15" s="5">
        <f>A66</f>
        <v>-10798.666666666672</v>
      </c>
      <c r="G15" s="2"/>
    </row>
    <row r="16" spans="1:8" x14ac:dyDescent="0.25">
      <c r="A16" s="8">
        <f>D65</f>
        <v>70868</v>
      </c>
      <c r="B16" s="7">
        <v>41944</v>
      </c>
      <c r="C16" s="8">
        <f>D66</f>
        <v>-798.66666666667152</v>
      </c>
      <c r="D16" s="1">
        <v>3000</v>
      </c>
      <c r="E16" t="s">
        <v>51</v>
      </c>
      <c r="G16" s="2">
        <f>C19</f>
        <v>-32169.000000000058</v>
      </c>
      <c r="H16" t="s">
        <v>52</v>
      </c>
    </row>
    <row r="17" spans="1:9" x14ac:dyDescent="0.25">
      <c r="A17" s="8">
        <f>G65</f>
        <v>115428</v>
      </c>
      <c r="B17" s="7">
        <v>41974</v>
      </c>
      <c r="C17" s="29">
        <f>G66</f>
        <v>43761.333333333328</v>
      </c>
      <c r="D17" s="24" t="s">
        <v>34</v>
      </c>
      <c r="E17" s="16">
        <f>A19</f>
        <v>824831</v>
      </c>
      <c r="G17" s="1">
        <v>71666.67</v>
      </c>
      <c r="H17" t="s">
        <v>53</v>
      </c>
    </row>
    <row r="18" spans="1:9" x14ac:dyDescent="0.25">
      <c r="A18" s="8"/>
      <c r="B18" s="15" t="s">
        <v>46</v>
      </c>
      <c r="C18" s="30">
        <f>SUM(C6:C17)</f>
        <v>-35169.000000000058</v>
      </c>
      <c r="D18" s="24" t="s">
        <v>35</v>
      </c>
      <c r="E18" s="16"/>
      <c r="G18" s="2">
        <f>SUM(G16:G17)</f>
        <v>39497.66999999994</v>
      </c>
    </row>
    <row r="19" spans="1:9" x14ac:dyDescent="0.25">
      <c r="A19" s="8">
        <f>SUM(A6:A18)</f>
        <v>824831</v>
      </c>
      <c r="B19" s="24" t="s">
        <v>23</v>
      </c>
      <c r="C19" s="29">
        <f>C18+D16</f>
        <v>-32169.000000000058</v>
      </c>
      <c r="D19" s="24" t="s">
        <v>36</v>
      </c>
      <c r="E19" s="16"/>
    </row>
    <row r="20" spans="1:9" x14ac:dyDescent="0.25">
      <c r="A20" s="2"/>
      <c r="D20" s="24" t="s">
        <v>37</v>
      </c>
      <c r="E20" s="16"/>
      <c r="F20" s="2"/>
    </row>
    <row r="21" spans="1:9" x14ac:dyDescent="0.25">
      <c r="A21" s="17"/>
      <c r="B21" s="18"/>
      <c r="C21" s="32"/>
      <c r="D21" s="24" t="s">
        <v>39</v>
      </c>
      <c r="E21" s="24"/>
    </row>
    <row r="22" spans="1:9" x14ac:dyDescent="0.25">
      <c r="A22" s="17"/>
      <c r="B22" s="18"/>
      <c r="C22" s="33"/>
      <c r="D22" s="24" t="s">
        <v>38</v>
      </c>
      <c r="E22" s="20"/>
    </row>
    <row r="23" spans="1:9" x14ac:dyDescent="0.25">
      <c r="A23" s="63" t="s">
        <v>0</v>
      </c>
      <c r="B23" s="64"/>
      <c r="C23" s="65"/>
      <c r="D23" s="66" t="s">
        <v>1</v>
      </c>
      <c r="E23" s="66"/>
      <c r="F23" s="66"/>
      <c r="G23" s="63" t="s">
        <v>8</v>
      </c>
      <c r="H23" s="64"/>
      <c r="I23" s="65"/>
    </row>
    <row r="24" spans="1:9" x14ac:dyDescent="0.25">
      <c r="A24" s="14">
        <f>D5</f>
        <v>71666.666666666672</v>
      </c>
      <c r="B24" s="4" t="s">
        <v>2</v>
      </c>
      <c r="C24" s="4"/>
      <c r="D24" s="14">
        <f>A24</f>
        <v>71666.666666666672</v>
      </c>
      <c r="E24" s="4" t="s">
        <v>7</v>
      </c>
      <c r="F24" s="4"/>
      <c r="G24" s="14">
        <f>A24</f>
        <v>71666.666666666672</v>
      </c>
      <c r="H24" s="4" t="s">
        <v>7</v>
      </c>
      <c r="I24" s="20"/>
    </row>
    <row r="25" spans="1:9" x14ac:dyDescent="0.25">
      <c r="A25" s="5">
        <v>723</v>
      </c>
      <c r="B25" s="6">
        <v>41642</v>
      </c>
      <c r="C25" s="4" t="s">
        <v>41</v>
      </c>
      <c r="D25" s="5">
        <v>723</v>
      </c>
      <c r="E25" s="6">
        <v>41674</v>
      </c>
      <c r="F25" s="4" t="s">
        <v>41</v>
      </c>
      <c r="G25" s="5">
        <v>868</v>
      </c>
      <c r="H25" s="36">
        <v>41704</v>
      </c>
      <c r="I25" s="4" t="s">
        <v>41</v>
      </c>
    </row>
    <row r="26" spans="1:9" x14ac:dyDescent="0.25">
      <c r="A26" s="5">
        <v>60000</v>
      </c>
      <c r="B26" s="21">
        <v>41659</v>
      </c>
      <c r="C26" s="5" t="s">
        <v>42</v>
      </c>
      <c r="D26" s="5">
        <v>5000</v>
      </c>
      <c r="E26" s="21">
        <v>41675</v>
      </c>
      <c r="F26" s="5" t="s">
        <v>42</v>
      </c>
      <c r="G26" s="5">
        <v>10000</v>
      </c>
      <c r="H26" s="36">
        <v>41709</v>
      </c>
      <c r="I26" s="5" t="s">
        <v>42</v>
      </c>
    </row>
    <row r="27" spans="1:9" x14ac:dyDescent="0.25">
      <c r="A27" s="5"/>
      <c r="B27" s="6"/>
      <c r="C27" s="6"/>
      <c r="D27" s="5">
        <v>145</v>
      </c>
      <c r="E27" s="6">
        <v>41687</v>
      </c>
      <c r="F27" s="4" t="s">
        <v>41</v>
      </c>
      <c r="G27" s="5">
        <v>50000</v>
      </c>
      <c r="H27" s="36">
        <v>41716</v>
      </c>
      <c r="I27" s="5" t="s">
        <v>42</v>
      </c>
    </row>
    <row r="28" spans="1:9" x14ac:dyDescent="0.25">
      <c r="A28" s="5"/>
      <c r="B28" s="6"/>
      <c r="C28" s="6"/>
      <c r="D28" s="5">
        <v>60000</v>
      </c>
      <c r="E28" s="21">
        <v>41689</v>
      </c>
      <c r="F28" s="5" t="s">
        <v>42</v>
      </c>
      <c r="G28" s="5"/>
      <c r="H28" s="21"/>
      <c r="I28" s="5"/>
    </row>
    <row r="29" spans="1:9" x14ac:dyDescent="0.25">
      <c r="A29" s="5"/>
      <c r="B29" s="6"/>
      <c r="C29" s="6"/>
      <c r="D29" s="5"/>
      <c r="E29" s="4"/>
      <c r="F29" s="4"/>
      <c r="G29" s="13">
        <f>SUM(G25:G28)</f>
        <v>60868</v>
      </c>
      <c r="H29" s="22">
        <v>41699</v>
      </c>
      <c r="I29" s="5"/>
    </row>
    <row r="30" spans="1:9" x14ac:dyDescent="0.25">
      <c r="A30" s="5"/>
      <c r="B30" s="6"/>
      <c r="C30" s="6"/>
      <c r="D30" s="13">
        <f>SUM(D25:D29)</f>
        <v>65868</v>
      </c>
      <c r="E30" s="7">
        <v>41671</v>
      </c>
      <c r="F30" s="4" t="s">
        <v>44</v>
      </c>
      <c r="G30" s="12">
        <f>G29-G24</f>
        <v>-10798.666666666672</v>
      </c>
      <c r="H30" s="8"/>
      <c r="I30" s="23"/>
    </row>
    <row r="31" spans="1:9" x14ac:dyDescent="0.25">
      <c r="A31" s="13">
        <f>A25+A26+A27</f>
        <v>60723</v>
      </c>
      <c r="B31" s="7">
        <v>41640</v>
      </c>
      <c r="C31" s="6" t="s">
        <v>6</v>
      </c>
      <c r="D31" s="12">
        <f>D30-D24</f>
        <v>-5798.6666666666715</v>
      </c>
      <c r="E31" s="8" t="s">
        <v>14</v>
      </c>
      <c r="F31" s="23" t="s">
        <v>15</v>
      </c>
      <c r="G31" s="9"/>
      <c r="H31" s="6"/>
      <c r="I31" s="28"/>
    </row>
    <row r="32" spans="1:9" x14ac:dyDescent="0.25">
      <c r="A32" s="12">
        <f>A31-A24</f>
        <v>-10943.666666666672</v>
      </c>
      <c r="B32" s="8" t="s">
        <v>14</v>
      </c>
      <c r="C32" s="23" t="s">
        <v>15</v>
      </c>
      <c r="I32" s="34"/>
    </row>
    <row r="33" spans="1:9" x14ac:dyDescent="0.25">
      <c r="A33" s="1"/>
      <c r="B33" s="1"/>
      <c r="C33" s="1"/>
    </row>
    <row r="34" spans="1:9" x14ac:dyDescent="0.25">
      <c r="A34" s="1"/>
      <c r="B34" s="1"/>
      <c r="C34" s="1"/>
    </row>
    <row r="35" spans="1:9" x14ac:dyDescent="0.25">
      <c r="A35" s="63" t="s">
        <v>18</v>
      </c>
      <c r="B35" s="64"/>
      <c r="C35" s="65"/>
      <c r="D35" s="61" t="s">
        <v>19</v>
      </c>
      <c r="E35" s="61"/>
      <c r="F35" s="61"/>
      <c r="G35" s="61" t="s">
        <v>22</v>
      </c>
      <c r="H35" s="61"/>
      <c r="I35" s="61"/>
    </row>
    <row r="36" spans="1:9" x14ac:dyDescent="0.25">
      <c r="A36" s="14">
        <f>D36</f>
        <v>71666.666666666672</v>
      </c>
      <c r="B36" s="4" t="s">
        <v>7</v>
      </c>
      <c r="C36" s="4"/>
      <c r="D36" s="14">
        <f>D24</f>
        <v>71666.666666666672</v>
      </c>
      <c r="E36" s="4" t="s">
        <v>7</v>
      </c>
      <c r="F36" s="4"/>
      <c r="G36" s="14">
        <f>G24</f>
        <v>71666.666666666672</v>
      </c>
      <c r="H36" s="4" t="s">
        <v>7</v>
      </c>
      <c r="I36" s="4"/>
    </row>
    <row r="37" spans="1:9" x14ac:dyDescent="0.25">
      <c r="A37" s="5">
        <v>868</v>
      </c>
      <c r="B37" s="6">
        <v>41730</v>
      </c>
      <c r="C37" s="4" t="s">
        <v>41</v>
      </c>
      <c r="D37" s="5">
        <v>868</v>
      </c>
      <c r="E37" s="6">
        <v>41765</v>
      </c>
      <c r="F37" s="6" t="s">
        <v>4</v>
      </c>
      <c r="G37" s="5">
        <v>868</v>
      </c>
      <c r="H37" s="6"/>
      <c r="I37" s="6"/>
    </row>
    <row r="38" spans="1:9" x14ac:dyDescent="0.25">
      <c r="A38" s="5">
        <v>15000</v>
      </c>
      <c r="B38" s="6">
        <v>41739</v>
      </c>
      <c r="C38" s="5" t="s">
        <v>42</v>
      </c>
      <c r="D38" s="5">
        <v>10000</v>
      </c>
      <c r="E38" s="6">
        <v>41766</v>
      </c>
      <c r="F38" s="6" t="s">
        <v>20</v>
      </c>
      <c r="G38" s="5">
        <v>15000</v>
      </c>
      <c r="H38" s="6"/>
      <c r="I38" s="6"/>
    </row>
    <row r="39" spans="1:9" x14ac:dyDescent="0.25">
      <c r="A39" s="5">
        <v>50000</v>
      </c>
      <c r="B39" s="6"/>
      <c r="C39" s="4"/>
      <c r="D39" s="5">
        <v>10000</v>
      </c>
      <c r="E39" s="6">
        <v>41768</v>
      </c>
      <c r="F39" s="6" t="s">
        <v>20</v>
      </c>
      <c r="G39" s="5">
        <v>60000</v>
      </c>
      <c r="H39" s="6"/>
      <c r="I39" s="6"/>
    </row>
    <row r="40" spans="1:9" x14ac:dyDescent="0.25">
      <c r="A40" s="5"/>
      <c r="B40" s="6"/>
      <c r="C40" s="4"/>
      <c r="D40" s="5">
        <v>40000</v>
      </c>
      <c r="E40" s="6">
        <v>41778</v>
      </c>
      <c r="F40" s="4" t="s">
        <v>20</v>
      </c>
      <c r="G40" s="5"/>
      <c r="H40" s="6"/>
      <c r="I40" s="6"/>
    </row>
    <row r="41" spans="1:9" x14ac:dyDescent="0.25">
      <c r="A41" s="5"/>
      <c r="B41" s="6"/>
      <c r="C41" s="4"/>
      <c r="D41" s="5">
        <v>12000</v>
      </c>
      <c r="E41" s="6">
        <v>41792</v>
      </c>
      <c r="F41" s="4" t="s">
        <v>20</v>
      </c>
      <c r="G41" s="5"/>
      <c r="H41" s="6"/>
      <c r="I41" s="6"/>
    </row>
    <row r="42" spans="1:9" x14ac:dyDescent="0.25">
      <c r="A42" s="25">
        <f>A40+A39+A38+A37</f>
        <v>65868</v>
      </c>
      <c r="B42" s="7">
        <v>41730</v>
      </c>
      <c r="C42" s="5"/>
      <c r="D42" s="25">
        <f>SUM(D37:D41)</f>
        <v>72868</v>
      </c>
      <c r="E42" s="7">
        <v>41760</v>
      </c>
      <c r="F42" s="5"/>
      <c r="G42" s="25">
        <f>SUM(G37:G40)</f>
        <v>75868</v>
      </c>
      <c r="H42" s="7">
        <v>41791</v>
      </c>
      <c r="I42" s="5"/>
    </row>
    <row r="43" spans="1:9" x14ac:dyDescent="0.25">
      <c r="A43" s="26">
        <f>A42-A36</f>
        <v>-5798.6666666666715</v>
      </c>
      <c r="B43" s="8" t="s">
        <v>14</v>
      </c>
      <c r="C43" s="23" t="s">
        <v>15</v>
      </c>
      <c r="D43" s="26">
        <f>D42-D36</f>
        <v>1201.3333333333285</v>
      </c>
      <c r="E43" s="8"/>
      <c r="F43" s="23" t="s">
        <v>15</v>
      </c>
      <c r="G43" s="26">
        <f>G42-G36</f>
        <v>4201.3333333333285</v>
      </c>
      <c r="H43" s="8" t="s">
        <v>14</v>
      </c>
      <c r="I43" s="23" t="s">
        <v>15</v>
      </c>
    </row>
    <row r="44" spans="1:9" x14ac:dyDescent="0.25">
      <c r="A44" s="2"/>
    </row>
    <row r="45" spans="1:9" x14ac:dyDescent="0.25">
      <c r="A45" s="63" t="s">
        <v>25</v>
      </c>
      <c r="B45" s="64"/>
      <c r="C45" s="65"/>
      <c r="D45" s="61" t="s">
        <v>27</v>
      </c>
      <c r="E45" s="61"/>
      <c r="F45" s="61"/>
      <c r="G45" s="61" t="s">
        <v>28</v>
      </c>
      <c r="H45" s="61"/>
      <c r="I45" s="61"/>
    </row>
    <row r="46" spans="1:9" x14ac:dyDescent="0.25">
      <c r="A46" s="14">
        <f>A36</f>
        <v>71666.666666666672</v>
      </c>
      <c r="B46" s="4" t="s">
        <v>7</v>
      </c>
      <c r="C46" s="4"/>
      <c r="D46" s="14">
        <f>D36</f>
        <v>71666.666666666672</v>
      </c>
      <c r="E46" s="4" t="s">
        <v>7</v>
      </c>
      <c r="F46" s="4"/>
      <c r="G46" s="14">
        <f>G36</f>
        <v>71666.666666666672</v>
      </c>
      <c r="H46" s="4" t="s">
        <v>7</v>
      </c>
      <c r="I46" s="4"/>
    </row>
    <row r="47" spans="1:9" x14ac:dyDescent="0.25">
      <c r="A47" s="5">
        <v>868</v>
      </c>
      <c r="B47" s="6" t="s">
        <v>4</v>
      </c>
      <c r="C47" s="6">
        <v>41821</v>
      </c>
      <c r="D47" s="5">
        <v>868</v>
      </c>
      <c r="E47" s="6">
        <v>41856</v>
      </c>
      <c r="F47" s="6" t="s">
        <v>4</v>
      </c>
      <c r="G47" s="5">
        <v>868</v>
      </c>
      <c r="H47" s="6">
        <v>41884</v>
      </c>
      <c r="I47" s="6"/>
    </row>
    <row r="48" spans="1:9" x14ac:dyDescent="0.25">
      <c r="A48" s="5">
        <v>33000</v>
      </c>
      <c r="B48" s="6" t="s">
        <v>20</v>
      </c>
      <c r="C48" s="6">
        <v>41836</v>
      </c>
      <c r="D48" s="5">
        <v>8000</v>
      </c>
      <c r="E48" s="6">
        <v>41862</v>
      </c>
      <c r="F48" s="6" t="s">
        <v>20</v>
      </c>
      <c r="G48" s="5">
        <v>5000</v>
      </c>
      <c r="H48" s="6">
        <v>41886</v>
      </c>
      <c r="I48" s="6"/>
    </row>
    <row r="49" spans="1:9" x14ac:dyDescent="0.25">
      <c r="A49" s="5">
        <v>27000</v>
      </c>
      <c r="B49" s="6" t="s">
        <v>20</v>
      </c>
      <c r="C49" s="6">
        <v>41836</v>
      </c>
      <c r="D49" s="5">
        <v>45000</v>
      </c>
      <c r="E49" s="6">
        <v>41870</v>
      </c>
      <c r="F49" s="6" t="s">
        <v>20</v>
      </c>
      <c r="G49" s="5">
        <v>45000</v>
      </c>
      <c r="H49" s="6">
        <v>41901</v>
      </c>
      <c r="I49" s="6"/>
    </row>
    <row r="50" spans="1:9" x14ac:dyDescent="0.25">
      <c r="A50" s="5"/>
      <c r="B50" s="6"/>
      <c r="C50" s="6"/>
      <c r="D50" s="5">
        <v>10000</v>
      </c>
      <c r="E50" s="6">
        <v>41876</v>
      </c>
      <c r="F50" s="6" t="s">
        <v>20</v>
      </c>
      <c r="G50" s="5"/>
      <c r="H50" s="6"/>
      <c r="I50" s="6"/>
    </row>
    <row r="51" spans="1:9" x14ac:dyDescent="0.25">
      <c r="A51" s="25">
        <f>A47+A48+A49+A50</f>
        <v>60868</v>
      </c>
      <c r="B51" s="7">
        <v>41821</v>
      </c>
      <c r="C51" s="5" t="s">
        <v>6</v>
      </c>
      <c r="D51" s="25">
        <f>D47+D48+D49+D50</f>
        <v>63868</v>
      </c>
      <c r="E51" s="7">
        <v>41852</v>
      </c>
      <c r="F51" s="5" t="s">
        <v>6</v>
      </c>
      <c r="G51" s="25">
        <f>SUM(G47:G50)</f>
        <v>50868</v>
      </c>
      <c r="H51" s="7">
        <v>41883</v>
      </c>
      <c r="I51" s="5" t="s">
        <v>6</v>
      </c>
    </row>
    <row r="52" spans="1:9" x14ac:dyDescent="0.25">
      <c r="A52" s="26">
        <f>A51-A46</f>
        <v>-10798.666666666672</v>
      </c>
      <c r="B52" s="8" t="s">
        <v>14</v>
      </c>
      <c r="C52" s="23" t="s">
        <v>15</v>
      </c>
      <c r="D52" s="26">
        <f>D51-D46</f>
        <v>-7798.6666666666715</v>
      </c>
      <c r="E52" s="8" t="s">
        <v>14</v>
      </c>
      <c r="F52" s="23" t="s">
        <v>15</v>
      </c>
      <c r="G52" s="26">
        <f>G51-G46</f>
        <v>-20798.666666666672</v>
      </c>
      <c r="H52" s="8" t="s">
        <v>14</v>
      </c>
      <c r="I52" s="23" t="s">
        <v>15</v>
      </c>
    </row>
    <row r="53" spans="1:9" x14ac:dyDescent="0.25">
      <c r="G53" s="2"/>
    </row>
    <row r="54" spans="1:9" x14ac:dyDescent="0.25">
      <c r="A54" s="63" t="s">
        <v>29</v>
      </c>
      <c r="B54" s="64"/>
      <c r="C54" s="65"/>
      <c r="D54" s="61" t="s">
        <v>30</v>
      </c>
      <c r="E54" s="61"/>
      <c r="F54" s="61"/>
      <c r="G54" s="61" t="s">
        <v>33</v>
      </c>
      <c r="H54" s="61"/>
      <c r="I54" s="61"/>
    </row>
    <row r="55" spans="1:9" x14ac:dyDescent="0.25">
      <c r="A55" s="14">
        <f>A46</f>
        <v>71666.666666666672</v>
      </c>
      <c r="B55" s="4" t="s">
        <v>7</v>
      </c>
      <c r="C55" s="4"/>
      <c r="D55" s="14">
        <f>D46</f>
        <v>71666.666666666672</v>
      </c>
      <c r="E55" s="4" t="s">
        <v>7</v>
      </c>
      <c r="F55" s="4"/>
      <c r="G55" s="14">
        <f>G46</f>
        <v>71666.666666666672</v>
      </c>
      <c r="H55" s="4" t="s">
        <v>7</v>
      </c>
      <c r="I55" s="4"/>
    </row>
    <row r="56" spans="1:9" x14ac:dyDescent="0.25">
      <c r="A56" s="5">
        <v>5000</v>
      </c>
      <c r="B56" s="6">
        <v>41913</v>
      </c>
      <c r="C56" s="6"/>
      <c r="D56" s="5">
        <v>10000</v>
      </c>
      <c r="E56" s="6">
        <v>41947</v>
      </c>
      <c r="F56" s="6" t="s">
        <v>20</v>
      </c>
      <c r="G56" s="5">
        <v>868</v>
      </c>
      <c r="H56" s="6">
        <v>41975</v>
      </c>
      <c r="I56" s="6" t="s">
        <v>41</v>
      </c>
    </row>
    <row r="57" spans="1:9" x14ac:dyDescent="0.25">
      <c r="A57" s="5">
        <v>868</v>
      </c>
      <c r="B57" s="6">
        <v>41919</v>
      </c>
      <c r="C57" s="6" t="s">
        <v>4</v>
      </c>
      <c r="D57" s="5">
        <v>868</v>
      </c>
      <c r="E57" s="6">
        <v>41947</v>
      </c>
      <c r="F57" t="s">
        <v>4</v>
      </c>
      <c r="G57" s="5">
        <v>15000</v>
      </c>
      <c r="H57" s="6">
        <v>41976</v>
      </c>
      <c r="I57" s="6" t="s">
        <v>47</v>
      </c>
    </row>
    <row r="58" spans="1:9" x14ac:dyDescent="0.25">
      <c r="A58" s="5">
        <v>5000</v>
      </c>
      <c r="B58" s="6">
        <v>41920</v>
      </c>
      <c r="C58" s="6" t="s">
        <v>20</v>
      </c>
      <c r="D58" s="5">
        <v>10000</v>
      </c>
      <c r="E58" s="6">
        <v>41955</v>
      </c>
      <c r="F58" s="6" t="s">
        <v>20</v>
      </c>
      <c r="G58" s="5">
        <v>5000</v>
      </c>
      <c r="H58" s="6">
        <v>41983</v>
      </c>
      <c r="I58" s="6" t="s">
        <v>47</v>
      </c>
    </row>
    <row r="59" spans="1:9" x14ac:dyDescent="0.25">
      <c r="A59" s="5">
        <v>50000</v>
      </c>
      <c r="B59" s="6"/>
      <c r="C59" s="6" t="s">
        <v>20</v>
      </c>
      <c r="D59" s="5">
        <v>50000</v>
      </c>
      <c r="E59" s="6">
        <v>41963</v>
      </c>
      <c r="F59" s="6" t="s">
        <v>20</v>
      </c>
      <c r="G59" s="5">
        <v>45000</v>
      </c>
      <c r="H59" s="6">
        <v>41989</v>
      </c>
      <c r="I59" s="6"/>
    </row>
    <row r="60" spans="1:9" x14ac:dyDescent="0.25">
      <c r="A60" s="5"/>
      <c r="B60" s="6"/>
      <c r="C60" s="6"/>
      <c r="D60" s="5"/>
      <c r="E60" s="6"/>
      <c r="F60" s="6"/>
      <c r="G60" s="5"/>
      <c r="H60" s="6"/>
      <c r="I60" s="6"/>
    </row>
    <row r="61" spans="1:9" x14ac:dyDescent="0.25">
      <c r="A61" s="5"/>
      <c r="B61" s="6"/>
      <c r="C61" s="6" t="s">
        <v>20</v>
      </c>
      <c r="D61" s="5"/>
      <c r="E61" s="6"/>
      <c r="F61" s="4"/>
      <c r="G61" s="5">
        <v>35000</v>
      </c>
      <c r="H61" s="6">
        <v>41992</v>
      </c>
      <c r="I61" s="4"/>
    </row>
    <row r="62" spans="1:9" x14ac:dyDescent="0.25">
      <c r="A62" s="5"/>
      <c r="B62" s="6"/>
      <c r="C62" s="6"/>
      <c r="D62" s="5"/>
      <c r="E62" s="6"/>
      <c r="F62" s="4"/>
      <c r="G62" s="5">
        <v>12000</v>
      </c>
      <c r="H62" s="6">
        <v>41996</v>
      </c>
      <c r="I62" s="4"/>
    </row>
    <row r="63" spans="1:9" x14ac:dyDescent="0.25">
      <c r="A63" s="5"/>
      <c r="B63" s="6"/>
      <c r="C63" s="6"/>
      <c r="D63" s="5"/>
      <c r="E63" s="6"/>
      <c r="F63" s="4"/>
      <c r="G63" s="5">
        <v>1866.79</v>
      </c>
      <c r="H63" s="6">
        <v>42002</v>
      </c>
      <c r="I63" s="4"/>
    </row>
    <row r="64" spans="1:9" x14ac:dyDescent="0.25">
      <c r="A64" s="5"/>
      <c r="B64" s="6"/>
      <c r="C64" s="6"/>
      <c r="D64" s="5"/>
      <c r="E64" s="6"/>
      <c r="F64" s="4"/>
      <c r="G64" s="5">
        <v>693.21</v>
      </c>
      <c r="H64" s="6">
        <v>42003</v>
      </c>
      <c r="I64" s="4"/>
    </row>
    <row r="65" spans="1:9" x14ac:dyDescent="0.25">
      <c r="A65" s="25">
        <f>SUM(A56:A61)</f>
        <v>60868</v>
      </c>
      <c r="B65" s="7">
        <v>41913</v>
      </c>
      <c r="C65" s="5" t="s">
        <v>6</v>
      </c>
      <c r="D65" s="25">
        <f>SUM(D56:D59)</f>
        <v>70868</v>
      </c>
      <c r="E65" s="7">
        <v>41944</v>
      </c>
      <c r="F65" s="5" t="s">
        <v>6</v>
      </c>
      <c r="G65" s="25">
        <f>SUM(G56:G64)</f>
        <v>115428</v>
      </c>
      <c r="H65" s="7">
        <v>41974</v>
      </c>
      <c r="I65" s="5" t="s">
        <v>6</v>
      </c>
    </row>
    <row r="66" spans="1:9" x14ac:dyDescent="0.25">
      <c r="A66" s="26">
        <f>A65-A55</f>
        <v>-10798.666666666672</v>
      </c>
      <c r="B66" s="8" t="s">
        <v>14</v>
      </c>
      <c r="C66" s="23" t="s">
        <v>15</v>
      </c>
      <c r="D66" s="26">
        <f>D65-D55</f>
        <v>-798.66666666667152</v>
      </c>
      <c r="E66" s="8" t="s">
        <v>14</v>
      </c>
      <c r="F66" s="23" t="s">
        <v>15</v>
      </c>
      <c r="G66" s="26">
        <f>G65-G55</f>
        <v>43761.333333333328</v>
      </c>
      <c r="H66" s="8" t="s">
        <v>14</v>
      </c>
      <c r="I66" s="23" t="s">
        <v>15</v>
      </c>
    </row>
  </sheetData>
  <mergeCells count="13">
    <mergeCell ref="A2:G2"/>
    <mergeCell ref="A23:C23"/>
    <mergeCell ref="D23:F23"/>
    <mergeCell ref="G23:I23"/>
    <mergeCell ref="A54:C54"/>
    <mergeCell ref="D54:F54"/>
    <mergeCell ref="G54:I54"/>
    <mergeCell ref="A35:C35"/>
    <mergeCell ref="D35:F35"/>
    <mergeCell ref="G35:I35"/>
    <mergeCell ref="A45:C45"/>
    <mergeCell ref="D45:F45"/>
    <mergeCell ref="G45:I45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workbookViewId="0">
      <selection activeCell="G15" sqref="G15"/>
    </sheetView>
  </sheetViews>
  <sheetFormatPr defaultRowHeight="15" x14ac:dyDescent="0.25"/>
  <cols>
    <col min="1" max="1" width="19.140625" customWidth="1"/>
    <col min="2" max="2" width="15.5703125" bestFit="1" customWidth="1"/>
    <col min="3" max="3" width="15.7109375" bestFit="1" customWidth="1"/>
    <col min="4" max="4" width="14" bestFit="1" customWidth="1"/>
    <col min="5" max="5" width="14.28515625" bestFit="1" customWidth="1"/>
    <col min="6" max="6" width="15.7109375" bestFit="1" customWidth="1"/>
    <col min="7" max="7" width="14" bestFit="1" customWidth="1"/>
    <col min="8" max="8" width="10.7109375" bestFit="1" customWidth="1"/>
    <col min="9" max="9" width="15.7109375" bestFit="1" customWidth="1"/>
  </cols>
  <sheetData>
    <row r="1" spans="1:8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8" x14ac:dyDescent="0.25">
      <c r="A2" s="27" t="s">
        <v>32</v>
      </c>
      <c r="B2" s="27"/>
      <c r="C2" s="27"/>
    </row>
    <row r="3" spans="1:8" x14ac:dyDescent="0.25">
      <c r="A3" s="10" t="s">
        <v>16</v>
      </c>
      <c r="B3" s="10"/>
      <c r="C3" s="11" t="s">
        <v>11</v>
      </c>
      <c r="G3" s="2"/>
      <c r="H3" s="2"/>
    </row>
    <row r="4" spans="1:8" x14ac:dyDescent="0.25">
      <c r="A4" s="5">
        <v>840000</v>
      </c>
      <c r="B4" s="8"/>
      <c r="C4" s="8"/>
      <c r="D4" s="1">
        <f>A4/12</f>
        <v>70000</v>
      </c>
      <c r="G4" s="2"/>
      <c r="H4" s="2"/>
    </row>
    <row r="5" spans="1:8" x14ac:dyDescent="0.25">
      <c r="A5" s="8">
        <f>A30</f>
        <v>60723</v>
      </c>
      <c r="B5" s="7">
        <v>41640</v>
      </c>
      <c r="C5" s="8">
        <f>A5-D4</f>
        <v>-9277</v>
      </c>
      <c r="D5" s="2"/>
      <c r="G5" s="2"/>
      <c r="H5" s="2"/>
    </row>
    <row r="6" spans="1:8" x14ac:dyDescent="0.25">
      <c r="A6" s="8">
        <f>D29</f>
        <v>65868</v>
      </c>
      <c r="B6" s="7">
        <v>41671</v>
      </c>
      <c r="C6" s="8">
        <f>A6-D4</f>
        <v>-4132</v>
      </c>
      <c r="D6" s="2" t="s">
        <v>49</v>
      </c>
      <c r="E6" s="37">
        <v>3000</v>
      </c>
      <c r="G6" s="2"/>
      <c r="H6" s="2"/>
    </row>
    <row r="7" spans="1:8" x14ac:dyDescent="0.25">
      <c r="A7" s="8">
        <f>G28</f>
        <v>60868</v>
      </c>
      <c r="B7" s="7">
        <v>41699</v>
      </c>
      <c r="C7" s="8">
        <f>G29</f>
        <v>-9132</v>
      </c>
      <c r="D7" s="2"/>
    </row>
    <row r="8" spans="1:8" x14ac:dyDescent="0.25">
      <c r="A8" s="8">
        <f>A40</f>
        <v>65868</v>
      </c>
      <c r="B8" s="7">
        <v>41730</v>
      </c>
      <c r="C8" s="8">
        <f>A8-D4</f>
        <v>-4132</v>
      </c>
    </row>
    <row r="9" spans="1:8" x14ac:dyDescent="0.25">
      <c r="A9" s="8">
        <v>72868</v>
      </c>
      <c r="B9" s="7">
        <v>41760</v>
      </c>
      <c r="C9" s="8">
        <f>A9-D4</f>
        <v>2868</v>
      </c>
    </row>
    <row r="10" spans="1:8" x14ac:dyDescent="0.25">
      <c r="A10" s="8">
        <f>G40</f>
        <v>75868</v>
      </c>
      <c r="B10" s="7">
        <v>41791</v>
      </c>
      <c r="C10" s="8">
        <f>A10-D4</f>
        <v>5868</v>
      </c>
    </row>
    <row r="11" spans="1:8" x14ac:dyDescent="0.25">
      <c r="A11" s="8">
        <f>A49</f>
        <v>60868</v>
      </c>
      <c r="B11" s="7">
        <v>41821</v>
      </c>
      <c r="C11" s="8">
        <f>A50</f>
        <v>-9132</v>
      </c>
      <c r="D11" s="2"/>
    </row>
    <row r="12" spans="1:8" x14ac:dyDescent="0.25">
      <c r="A12" s="8">
        <f>D49</f>
        <v>63868</v>
      </c>
      <c r="B12" s="7">
        <v>41852</v>
      </c>
      <c r="C12" s="8">
        <f>A12-D4</f>
        <v>-6132</v>
      </c>
      <c r="D12" s="1"/>
    </row>
    <row r="13" spans="1:8" x14ac:dyDescent="0.25">
      <c r="A13" s="8">
        <f>G49</f>
        <v>55868</v>
      </c>
      <c r="B13" s="7">
        <v>41883</v>
      </c>
      <c r="C13" s="8">
        <f>G50</f>
        <v>-14132</v>
      </c>
      <c r="D13" s="2"/>
    </row>
    <row r="14" spans="1:8" x14ac:dyDescent="0.25">
      <c r="A14" s="8">
        <f>A61</f>
        <v>60868</v>
      </c>
      <c r="B14" s="7">
        <v>41913</v>
      </c>
      <c r="C14" s="5">
        <f>A62</f>
        <v>-9132</v>
      </c>
      <c r="G14" s="2"/>
    </row>
    <row r="15" spans="1:8" x14ac:dyDescent="0.25">
      <c r="A15" s="8">
        <f>D61</f>
        <v>70868</v>
      </c>
      <c r="B15" s="7">
        <v>41944</v>
      </c>
      <c r="C15" s="8">
        <f>D62</f>
        <v>868</v>
      </c>
      <c r="G15" s="2"/>
    </row>
    <row r="16" spans="1:8" x14ac:dyDescent="0.25">
      <c r="A16" s="8">
        <f>G63</f>
        <v>115428</v>
      </c>
      <c r="B16" s="7">
        <v>41974</v>
      </c>
      <c r="C16" s="29">
        <f>G64</f>
        <v>45428</v>
      </c>
      <c r="D16" s="24" t="s">
        <v>34</v>
      </c>
      <c r="E16" s="16">
        <f>A18</f>
        <v>829831</v>
      </c>
    </row>
    <row r="17" spans="1:9" x14ac:dyDescent="0.25">
      <c r="A17" s="8"/>
      <c r="B17" s="15" t="s">
        <v>46</v>
      </c>
      <c r="C17" s="30">
        <f>SUM(C5:C16)</f>
        <v>-10169</v>
      </c>
      <c r="D17" s="24" t="s">
        <v>35</v>
      </c>
      <c r="E17" s="16"/>
    </row>
    <row r="18" spans="1:9" x14ac:dyDescent="0.25">
      <c r="A18" s="8">
        <f>SUM(A5:A17)</f>
        <v>829831</v>
      </c>
      <c r="B18" s="24" t="s">
        <v>23</v>
      </c>
      <c r="C18" s="29">
        <f>E6</f>
        <v>3000</v>
      </c>
      <c r="D18" s="24" t="s">
        <v>36</v>
      </c>
      <c r="E18" s="16"/>
    </row>
    <row r="19" spans="1:9" x14ac:dyDescent="0.25">
      <c r="A19" s="2"/>
      <c r="C19" s="2">
        <f>C17+C18</f>
        <v>-7169</v>
      </c>
      <c r="D19" s="24" t="s">
        <v>37</v>
      </c>
      <c r="E19" s="16"/>
      <c r="F19" s="2">
        <f>C19+A15</f>
        <v>63699</v>
      </c>
    </row>
    <row r="20" spans="1:9" x14ac:dyDescent="0.25">
      <c r="A20" s="17"/>
      <c r="B20" s="18"/>
      <c r="C20" s="32"/>
      <c r="D20" s="24" t="s">
        <v>39</v>
      </c>
      <c r="E20" s="24"/>
    </row>
    <row r="21" spans="1:9" x14ac:dyDescent="0.25">
      <c r="A21" s="17"/>
      <c r="B21" s="18"/>
      <c r="C21" s="33"/>
      <c r="D21" s="24" t="s">
        <v>38</v>
      </c>
      <c r="E21" s="20"/>
    </row>
    <row r="22" spans="1:9" x14ac:dyDescent="0.25">
      <c r="A22" s="63" t="s">
        <v>0</v>
      </c>
      <c r="B22" s="64"/>
      <c r="C22" s="65"/>
      <c r="D22" s="66" t="s">
        <v>1</v>
      </c>
      <c r="E22" s="66"/>
      <c r="F22" s="66"/>
      <c r="G22" s="63" t="s">
        <v>8</v>
      </c>
      <c r="H22" s="64"/>
      <c r="I22" s="65"/>
    </row>
    <row r="23" spans="1:9" x14ac:dyDescent="0.25">
      <c r="A23" s="14">
        <f>D4</f>
        <v>70000</v>
      </c>
      <c r="B23" s="4" t="s">
        <v>2</v>
      </c>
      <c r="C23" s="4"/>
      <c r="D23" s="14">
        <f>A23</f>
        <v>70000</v>
      </c>
      <c r="E23" s="4" t="s">
        <v>7</v>
      </c>
      <c r="F23" s="4"/>
      <c r="G23" s="14">
        <f>A23</f>
        <v>70000</v>
      </c>
      <c r="H23" s="4" t="s">
        <v>7</v>
      </c>
      <c r="I23" s="20"/>
    </row>
    <row r="24" spans="1:9" x14ac:dyDescent="0.25">
      <c r="A24" s="5">
        <v>723</v>
      </c>
      <c r="B24" s="6">
        <v>41642</v>
      </c>
      <c r="C24" s="4" t="s">
        <v>41</v>
      </c>
      <c r="D24" s="5">
        <v>723</v>
      </c>
      <c r="E24" s="6">
        <v>41674</v>
      </c>
      <c r="F24" s="4" t="s">
        <v>41</v>
      </c>
      <c r="G24" s="5">
        <v>868</v>
      </c>
      <c r="H24" s="36">
        <v>41704</v>
      </c>
      <c r="I24" s="4" t="s">
        <v>41</v>
      </c>
    </row>
    <row r="25" spans="1:9" x14ac:dyDescent="0.25">
      <c r="A25" s="5">
        <v>60000</v>
      </c>
      <c r="B25" s="21">
        <v>41659</v>
      </c>
      <c r="C25" s="5" t="s">
        <v>42</v>
      </c>
      <c r="D25" s="5">
        <v>5000</v>
      </c>
      <c r="E25" s="21">
        <v>41675</v>
      </c>
      <c r="F25" s="5" t="s">
        <v>42</v>
      </c>
      <c r="G25" s="5">
        <v>10000</v>
      </c>
      <c r="H25" s="36">
        <v>41709</v>
      </c>
      <c r="I25" s="5" t="s">
        <v>42</v>
      </c>
    </row>
    <row r="26" spans="1:9" x14ac:dyDescent="0.25">
      <c r="A26" s="5"/>
      <c r="B26" s="6"/>
      <c r="C26" s="6"/>
      <c r="D26" s="5">
        <v>145</v>
      </c>
      <c r="E26" s="6">
        <v>41687</v>
      </c>
      <c r="F26" s="4" t="s">
        <v>41</v>
      </c>
      <c r="G26" s="5">
        <v>50000</v>
      </c>
      <c r="H26" s="36">
        <v>41716</v>
      </c>
      <c r="I26" s="5" t="s">
        <v>42</v>
      </c>
    </row>
    <row r="27" spans="1:9" x14ac:dyDescent="0.25">
      <c r="A27" s="5"/>
      <c r="B27" s="6"/>
      <c r="C27" s="6"/>
      <c r="D27" s="5">
        <v>60000</v>
      </c>
      <c r="E27" s="21">
        <v>41689</v>
      </c>
      <c r="F27" s="5" t="s">
        <v>42</v>
      </c>
      <c r="G27" s="5"/>
      <c r="H27" s="21"/>
      <c r="I27" s="5"/>
    </row>
    <row r="28" spans="1:9" x14ac:dyDescent="0.25">
      <c r="A28" s="5"/>
      <c r="B28" s="6"/>
      <c r="C28" s="6"/>
      <c r="D28" s="5"/>
      <c r="E28" s="4"/>
      <c r="F28" s="4"/>
      <c r="G28" s="13">
        <f>SUM(G24:G27)</f>
        <v>60868</v>
      </c>
      <c r="H28" s="22">
        <v>41699</v>
      </c>
      <c r="I28" s="5"/>
    </row>
    <row r="29" spans="1:9" x14ac:dyDescent="0.25">
      <c r="A29" s="5"/>
      <c r="B29" s="6"/>
      <c r="C29" s="6"/>
      <c r="D29" s="13">
        <f>SUM(D24:D28)</f>
        <v>65868</v>
      </c>
      <c r="E29" s="7">
        <v>41671</v>
      </c>
      <c r="F29" s="4" t="s">
        <v>44</v>
      </c>
      <c r="G29" s="12">
        <f>G28-G23</f>
        <v>-9132</v>
      </c>
      <c r="H29" s="8"/>
      <c r="I29" s="23"/>
    </row>
    <row r="30" spans="1:9" x14ac:dyDescent="0.25">
      <c r="A30" s="13">
        <f>A24+A25+A26</f>
        <v>60723</v>
      </c>
      <c r="B30" s="7">
        <v>41640</v>
      </c>
      <c r="C30" s="6" t="s">
        <v>6</v>
      </c>
      <c r="D30" s="12">
        <f>D29-D23</f>
        <v>-4132</v>
      </c>
      <c r="E30" s="8" t="s">
        <v>14</v>
      </c>
      <c r="F30" s="23" t="s">
        <v>15</v>
      </c>
      <c r="G30" s="9"/>
      <c r="H30" s="6"/>
      <c r="I30" s="28"/>
    </row>
    <row r="31" spans="1:9" x14ac:dyDescent="0.25">
      <c r="A31" s="12">
        <f>A30-A23</f>
        <v>-9277</v>
      </c>
      <c r="B31" s="8" t="s">
        <v>14</v>
      </c>
      <c r="C31" s="23" t="s">
        <v>15</v>
      </c>
      <c r="I31" s="34"/>
    </row>
    <row r="32" spans="1:9" x14ac:dyDescent="0.25">
      <c r="A32" s="1"/>
      <c r="B32" s="1"/>
      <c r="C32" s="1"/>
    </row>
    <row r="33" spans="1:9" x14ac:dyDescent="0.25">
      <c r="A33" s="1"/>
      <c r="B33" s="1"/>
      <c r="C33" s="1"/>
    </row>
    <row r="34" spans="1:9" x14ac:dyDescent="0.25">
      <c r="A34" s="63" t="s">
        <v>18</v>
      </c>
      <c r="B34" s="64"/>
      <c r="C34" s="65"/>
      <c r="D34" s="61" t="s">
        <v>19</v>
      </c>
      <c r="E34" s="61"/>
      <c r="F34" s="61"/>
      <c r="G34" s="61" t="s">
        <v>22</v>
      </c>
      <c r="H34" s="61"/>
      <c r="I34" s="61"/>
    </row>
    <row r="35" spans="1:9" x14ac:dyDescent="0.25">
      <c r="A35" s="14">
        <f>D35</f>
        <v>70000</v>
      </c>
      <c r="B35" s="4" t="s">
        <v>7</v>
      </c>
      <c r="C35" s="4"/>
      <c r="D35" s="14">
        <f>D23</f>
        <v>70000</v>
      </c>
      <c r="E35" s="4" t="s">
        <v>7</v>
      </c>
      <c r="F35" s="4"/>
      <c r="G35" s="14">
        <f>G23</f>
        <v>70000</v>
      </c>
      <c r="H35" s="4" t="s">
        <v>7</v>
      </c>
      <c r="I35" s="4"/>
    </row>
    <row r="36" spans="1:9" x14ac:dyDescent="0.25">
      <c r="A36" s="5">
        <v>868</v>
      </c>
      <c r="B36" s="6">
        <v>41730</v>
      </c>
      <c r="C36" s="4" t="s">
        <v>41</v>
      </c>
      <c r="D36" s="5">
        <v>868</v>
      </c>
      <c r="E36" s="6">
        <v>41765</v>
      </c>
      <c r="F36" s="6" t="s">
        <v>4</v>
      </c>
      <c r="G36" s="5">
        <v>868</v>
      </c>
      <c r="H36" s="6"/>
      <c r="I36" s="6"/>
    </row>
    <row r="37" spans="1:9" x14ac:dyDescent="0.25">
      <c r="A37" s="5">
        <v>15000</v>
      </c>
      <c r="B37" s="6">
        <v>41739</v>
      </c>
      <c r="C37" s="5" t="s">
        <v>42</v>
      </c>
      <c r="D37" s="5">
        <v>10000</v>
      </c>
      <c r="E37" s="6">
        <v>41766</v>
      </c>
      <c r="F37" s="6" t="s">
        <v>20</v>
      </c>
      <c r="G37" s="5">
        <v>15000</v>
      </c>
      <c r="H37" s="6"/>
      <c r="I37" s="6"/>
    </row>
    <row r="38" spans="1:9" x14ac:dyDescent="0.25">
      <c r="A38" s="5">
        <v>50000</v>
      </c>
      <c r="B38" s="6"/>
      <c r="C38" s="4"/>
      <c r="D38" s="5">
        <v>10000</v>
      </c>
      <c r="E38" s="6">
        <v>41768</v>
      </c>
      <c r="F38" s="6" t="s">
        <v>20</v>
      </c>
      <c r="G38" s="5">
        <v>60000</v>
      </c>
      <c r="H38" s="6"/>
      <c r="I38" s="6"/>
    </row>
    <row r="39" spans="1:9" x14ac:dyDescent="0.25">
      <c r="A39" s="5"/>
      <c r="B39" s="6"/>
      <c r="C39" s="4"/>
      <c r="D39" s="5">
        <v>40000</v>
      </c>
      <c r="E39" s="6">
        <v>41778</v>
      </c>
      <c r="F39" s="4" t="s">
        <v>20</v>
      </c>
      <c r="G39" s="5"/>
      <c r="H39" s="6"/>
      <c r="I39" s="6"/>
    </row>
    <row r="40" spans="1:9" x14ac:dyDescent="0.25">
      <c r="A40" s="25">
        <f>A39+A38+A37+A36</f>
        <v>65868</v>
      </c>
      <c r="B40" s="7">
        <v>41730</v>
      </c>
      <c r="C40" s="5"/>
      <c r="D40" s="5">
        <v>12000</v>
      </c>
      <c r="E40" s="6">
        <v>41792</v>
      </c>
      <c r="F40" s="4" t="s">
        <v>20</v>
      </c>
      <c r="G40" s="25">
        <f>SUM(G36:G39)</f>
        <v>75868</v>
      </c>
      <c r="H40" s="7">
        <v>41791</v>
      </c>
      <c r="I40" s="5"/>
    </row>
    <row r="41" spans="1:9" x14ac:dyDescent="0.25">
      <c r="A41" s="26">
        <f>A40-A35</f>
        <v>-4132</v>
      </c>
      <c r="B41" s="8" t="s">
        <v>14</v>
      </c>
      <c r="C41" s="23" t="s">
        <v>15</v>
      </c>
      <c r="D41" s="25">
        <f>SUM(D36:D40)</f>
        <v>72868</v>
      </c>
      <c r="E41" s="8"/>
      <c r="F41" s="23" t="s">
        <v>15</v>
      </c>
      <c r="G41" s="26">
        <f>G40-G35</f>
        <v>5868</v>
      </c>
      <c r="H41" s="8" t="s">
        <v>14</v>
      </c>
      <c r="I41" s="23" t="s">
        <v>15</v>
      </c>
    </row>
    <row r="42" spans="1:9" x14ac:dyDescent="0.25">
      <c r="A42" s="2"/>
      <c r="D42" s="26">
        <f>D41-D35</f>
        <v>2868</v>
      </c>
    </row>
    <row r="43" spans="1:9" x14ac:dyDescent="0.25">
      <c r="A43" s="63" t="s">
        <v>25</v>
      </c>
      <c r="B43" s="64"/>
      <c r="C43" s="65"/>
      <c r="D43" s="61" t="s">
        <v>27</v>
      </c>
      <c r="E43" s="61"/>
      <c r="F43" s="61"/>
      <c r="G43" s="61" t="s">
        <v>28</v>
      </c>
      <c r="H43" s="61"/>
      <c r="I43" s="61"/>
    </row>
    <row r="44" spans="1:9" x14ac:dyDescent="0.25">
      <c r="A44" s="14">
        <f>A35</f>
        <v>70000</v>
      </c>
      <c r="B44" s="4" t="s">
        <v>7</v>
      </c>
      <c r="C44" s="4"/>
      <c r="D44" s="14">
        <f>D35</f>
        <v>70000</v>
      </c>
      <c r="E44" s="4" t="s">
        <v>7</v>
      </c>
      <c r="F44" s="4"/>
      <c r="G44" s="14">
        <f>G35</f>
        <v>70000</v>
      </c>
      <c r="H44" s="4" t="s">
        <v>7</v>
      </c>
      <c r="I44" s="4"/>
    </row>
    <row r="45" spans="1:9" x14ac:dyDescent="0.25">
      <c r="A45" s="5">
        <v>868</v>
      </c>
      <c r="B45" s="6" t="s">
        <v>4</v>
      </c>
      <c r="C45" s="6">
        <v>41821</v>
      </c>
      <c r="D45" s="5">
        <v>868</v>
      </c>
      <c r="E45" s="6">
        <v>41856</v>
      </c>
      <c r="F45" s="6" t="s">
        <v>4</v>
      </c>
      <c r="G45" s="5">
        <v>868</v>
      </c>
      <c r="H45" s="6">
        <v>41884</v>
      </c>
      <c r="I45" s="6"/>
    </row>
    <row r="46" spans="1:9" x14ac:dyDescent="0.25">
      <c r="A46" s="5">
        <v>33000</v>
      </c>
      <c r="B46" s="6" t="s">
        <v>20</v>
      </c>
      <c r="C46" s="6">
        <v>41836</v>
      </c>
      <c r="D46" s="5">
        <v>8000</v>
      </c>
      <c r="E46" s="6">
        <v>41862</v>
      </c>
      <c r="F46" s="6" t="s">
        <v>20</v>
      </c>
      <c r="G46" s="5">
        <v>5000</v>
      </c>
      <c r="H46" s="6">
        <v>41886</v>
      </c>
      <c r="I46" s="6"/>
    </row>
    <row r="47" spans="1:9" x14ac:dyDescent="0.25">
      <c r="A47" s="5">
        <v>27000</v>
      </c>
      <c r="B47" s="6" t="s">
        <v>20</v>
      </c>
      <c r="C47" s="6">
        <v>41836</v>
      </c>
      <c r="D47" s="5">
        <v>45000</v>
      </c>
      <c r="E47" s="6">
        <v>41870</v>
      </c>
      <c r="F47" s="6" t="s">
        <v>20</v>
      </c>
      <c r="G47" s="5">
        <v>45000</v>
      </c>
      <c r="H47" s="6">
        <v>41901</v>
      </c>
      <c r="I47" s="6"/>
    </row>
    <row r="48" spans="1:9" x14ac:dyDescent="0.25">
      <c r="A48" s="5"/>
      <c r="B48" s="6"/>
      <c r="C48" s="6"/>
      <c r="D48" s="5">
        <v>10000</v>
      </c>
      <c r="E48" s="6">
        <v>41876</v>
      </c>
      <c r="F48" s="6" t="s">
        <v>20</v>
      </c>
      <c r="G48" s="5">
        <v>5000</v>
      </c>
      <c r="H48" s="6">
        <v>41919</v>
      </c>
      <c r="I48" s="6"/>
    </row>
    <row r="49" spans="1:9" x14ac:dyDescent="0.25">
      <c r="A49" s="25">
        <f>A45+A46+A47+A48</f>
        <v>60868</v>
      </c>
      <c r="B49" s="7">
        <v>41821</v>
      </c>
      <c r="C49" s="5" t="s">
        <v>6</v>
      </c>
      <c r="D49" s="25">
        <f>D45+D46+D47+D48</f>
        <v>63868</v>
      </c>
      <c r="E49" s="7">
        <v>41852</v>
      </c>
      <c r="F49" s="5" t="s">
        <v>6</v>
      </c>
      <c r="G49" s="25">
        <f>SUM(G45:G48)</f>
        <v>55868</v>
      </c>
      <c r="H49" s="7">
        <v>41883</v>
      </c>
      <c r="I49" s="5" t="s">
        <v>6</v>
      </c>
    </row>
    <row r="50" spans="1:9" x14ac:dyDescent="0.25">
      <c r="A50" s="26">
        <f>A49-A44</f>
        <v>-9132</v>
      </c>
      <c r="B50" s="8" t="s">
        <v>14</v>
      </c>
      <c r="C50" s="23" t="s">
        <v>15</v>
      </c>
      <c r="D50" s="26">
        <f>D49-D44</f>
        <v>-6132</v>
      </c>
      <c r="E50" s="8" t="s">
        <v>14</v>
      </c>
      <c r="F50" s="23" t="s">
        <v>15</v>
      </c>
      <c r="G50" s="26">
        <f>G49-G44</f>
        <v>-14132</v>
      </c>
      <c r="H50" s="8" t="s">
        <v>14</v>
      </c>
      <c r="I50" s="23" t="s">
        <v>15</v>
      </c>
    </row>
    <row r="51" spans="1:9" x14ac:dyDescent="0.25">
      <c r="G51" s="2"/>
    </row>
    <row r="52" spans="1:9" x14ac:dyDescent="0.25">
      <c r="A52" s="63" t="s">
        <v>29</v>
      </c>
      <c r="B52" s="64"/>
      <c r="C52" s="65"/>
      <c r="D52" s="61" t="s">
        <v>30</v>
      </c>
      <c r="E52" s="61"/>
      <c r="F52" s="61"/>
      <c r="G52" s="61" t="s">
        <v>33</v>
      </c>
      <c r="H52" s="61"/>
      <c r="I52" s="61"/>
    </row>
    <row r="53" spans="1:9" x14ac:dyDescent="0.25">
      <c r="A53" s="14">
        <f>A44</f>
        <v>70000</v>
      </c>
      <c r="B53" s="4" t="s">
        <v>7</v>
      </c>
      <c r="C53" s="4"/>
      <c r="D53" s="14">
        <f>D44</f>
        <v>70000</v>
      </c>
      <c r="E53" s="4" t="s">
        <v>7</v>
      </c>
      <c r="F53" s="4"/>
      <c r="G53" s="14">
        <f>G44</f>
        <v>70000</v>
      </c>
      <c r="H53" s="4" t="s">
        <v>7</v>
      </c>
      <c r="I53" s="4"/>
    </row>
    <row r="54" spans="1:9" x14ac:dyDescent="0.25">
      <c r="A54" s="5">
        <v>868</v>
      </c>
      <c r="B54" s="6"/>
      <c r="C54" s="6" t="s">
        <v>4</v>
      </c>
      <c r="D54" s="5">
        <v>10000</v>
      </c>
      <c r="E54" s="6"/>
      <c r="F54" s="6" t="s">
        <v>50</v>
      </c>
      <c r="G54" s="5">
        <v>868</v>
      </c>
      <c r="H54" s="6"/>
      <c r="I54" s="6"/>
    </row>
    <row r="55" spans="1:9" x14ac:dyDescent="0.25">
      <c r="A55" s="5">
        <v>5000</v>
      </c>
      <c r="B55" s="6"/>
      <c r="C55" s="6" t="s">
        <v>20</v>
      </c>
      <c r="D55" s="5">
        <v>868</v>
      </c>
      <c r="E55" s="6"/>
      <c r="F55" t="s">
        <v>4</v>
      </c>
      <c r="G55" s="5">
        <v>15000</v>
      </c>
      <c r="H55" s="6"/>
      <c r="I55" s="6"/>
    </row>
    <row r="56" spans="1:9" x14ac:dyDescent="0.25">
      <c r="A56" s="5"/>
      <c r="B56" s="6"/>
      <c r="C56" s="6" t="s">
        <v>20</v>
      </c>
      <c r="D56" s="5">
        <v>10000</v>
      </c>
      <c r="E56" s="6"/>
      <c r="F56" s="6" t="s">
        <v>20</v>
      </c>
      <c r="G56" s="5">
        <v>5000</v>
      </c>
      <c r="H56" s="6"/>
      <c r="I56" s="6"/>
    </row>
    <row r="57" spans="1:9" x14ac:dyDescent="0.25">
      <c r="A57" s="5">
        <v>5000</v>
      </c>
      <c r="B57" s="6"/>
      <c r="C57" s="6" t="s">
        <v>20</v>
      </c>
      <c r="D57" s="5">
        <v>50000</v>
      </c>
      <c r="E57" s="6"/>
      <c r="F57" s="4"/>
      <c r="G57" s="5">
        <v>45000</v>
      </c>
      <c r="H57" s="6"/>
      <c r="I57" s="6"/>
    </row>
    <row r="58" spans="1:9" x14ac:dyDescent="0.25">
      <c r="A58" s="5"/>
      <c r="B58" s="6"/>
      <c r="C58" s="6"/>
      <c r="D58" s="5"/>
      <c r="E58" s="6"/>
      <c r="F58" s="4"/>
      <c r="G58" s="5"/>
      <c r="H58" s="6"/>
      <c r="I58" s="6"/>
    </row>
    <row r="59" spans="1:9" x14ac:dyDescent="0.25">
      <c r="A59" s="5"/>
      <c r="B59" s="6"/>
      <c r="C59" s="6"/>
      <c r="D59" s="5"/>
      <c r="E59" s="6"/>
      <c r="F59" s="4"/>
      <c r="G59" s="5">
        <v>35000</v>
      </c>
      <c r="H59" s="6"/>
      <c r="I59" s="6"/>
    </row>
    <row r="60" spans="1:9" x14ac:dyDescent="0.25">
      <c r="A60" s="5">
        <v>50000</v>
      </c>
      <c r="B60" s="6"/>
      <c r="C60" s="6" t="s">
        <v>20</v>
      </c>
      <c r="D60" s="5"/>
      <c r="E60" s="6"/>
      <c r="F60" s="4"/>
      <c r="G60" s="5">
        <v>12000</v>
      </c>
      <c r="H60" s="6"/>
      <c r="I60" s="4"/>
    </row>
    <row r="61" spans="1:9" x14ac:dyDescent="0.25">
      <c r="A61" s="25">
        <f>SUM(A54:A60)</f>
        <v>60868</v>
      </c>
      <c r="B61" s="7">
        <v>41913</v>
      </c>
      <c r="C61" s="5" t="s">
        <v>6</v>
      </c>
      <c r="D61" s="25">
        <f>SUM(D54:D57)</f>
        <v>70868</v>
      </c>
      <c r="E61" s="7">
        <v>41944</v>
      </c>
      <c r="F61" s="5" t="s">
        <v>6</v>
      </c>
      <c r="G61" s="5">
        <v>1866.79</v>
      </c>
      <c r="H61" s="7">
        <v>41974</v>
      </c>
      <c r="I61" s="5" t="s">
        <v>6</v>
      </c>
    </row>
    <row r="62" spans="1:9" x14ac:dyDescent="0.25">
      <c r="A62" s="26">
        <f>A61-A53</f>
        <v>-9132</v>
      </c>
      <c r="B62" s="8" t="s">
        <v>14</v>
      </c>
      <c r="C62" s="23" t="s">
        <v>15</v>
      </c>
      <c r="D62" s="26">
        <f>D61-D53</f>
        <v>868</v>
      </c>
      <c r="E62" s="8" t="s">
        <v>14</v>
      </c>
      <c r="F62" s="23" t="s">
        <v>15</v>
      </c>
      <c r="G62" s="5">
        <v>693.21</v>
      </c>
      <c r="H62" s="8" t="s">
        <v>14</v>
      </c>
      <c r="I62" s="23" t="s">
        <v>15</v>
      </c>
    </row>
    <row r="63" spans="1:9" x14ac:dyDescent="0.25">
      <c r="G63" s="2">
        <f>SUM(G54:G62)</f>
        <v>115428</v>
      </c>
    </row>
    <row r="64" spans="1:9" x14ac:dyDescent="0.25">
      <c r="G64" s="2">
        <f>G63-G53</f>
        <v>45428</v>
      </c>
    </row>
  </sheetData>
  <mergeCells count="13">
    <mergeCell ref="A43:C43"/>
    <mergeCell ref="D43:F43"/>
    <mergeCell ref="G43:I43"/>
    <mergeCell ref="A52:C52"/>
    <mergeCell ref="D52:F52"/>
    <mergeCell ref="G52:I52"/>
    <mergeCell ref="A1:G1"/>
    <mergeCell ref="A22:C22"/>
    <mergeCell ref="D22:F22"/>
    <mergeCell ref="G22:I22"/>
    <mergeCell ref="A34:C34"/>
    <mergeCell ref="D34:F34"/>
    <mergeCell ref="G34:I34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5"/>
  <sheetViews>
    <sheetView workbookViewId="0">
      <selection activeCell="A2" sqref="A2:I46"/>
    </sheetView>
  </sheetViews>
  <sheetFormatPr defaultRowHeight="15" x14ac:dyDescent="0.25"/>
  <cols>
    <col min="1" max="1" width="16.42578125" customWidth="1"/>
    <col min="2" max="2" width="15.5703125" bestFit="1" customWidth="1"/>
    <col min="3" max="3" width="15.7109375" bestFit="1" customWidth="1"/>
    <col min="4" max="4" width="14" bestFit="1" customWidth="1"/>
    <col min="5" max="5" width="14.28515625" bestFit="1" customWidth="1"/>
    <col min="6" max="6" width="15.7109375" bestFit="1" customWidth="1"/>
    <col min="7" max="7" width="14" bestFit="1" customWidth="1"/>
    <col min="8" max="8" width="14.28515625" bestFit="1" customWidth="1"/>
    <col min="9" max="9" width="15.7109375" bestFit="1" customWidth="1"/>
  </cols>
  <sheetData>
    <row r="2" spans="1:9" ht="23.25" x14ac:dyDescent="0.35">
      <c r="A2" s="62" t="s">
        <v>31</v>
      </c>
      <c r="B2" s="62"/>
      <c r="C2" s="62"/>
      <c r="D2" s="62"/>
      <c r="E2" s="62"/>
      <c r="F2" s="62"/>
      <c r="G2" s="62"/>
      <c r="H2" s="3"/>
    </row>
    <row r="3" spans="1:9" x14ac:dyDescent="0.25">
      <c r="A3" s="27" t="s">
        <v>32</v>
      </c>
      <c r="B3" s="27"/>
      <c r="C3" s="27"/>
    </row>
    <row r="4" spans="1:9" x14ac:dyDescent="0.25">
      <c r="A4" s="10" t="s">
        <v>16</v>
      </c>
      <c r="B4" s="10"/>
      <c r="C4" s="11" t="s">
        <v>11</v>
      </c>
      <c r="G4" s="2"/>
      <c r="H4" s="2"/>
    </row>
    <row r="5" spans="1:9" x14ac:dyDescent="0.25">
      <c r="A5" s="5">
        <v>906784.95</v>
      </c>
      <c r="B5" s="8"/>
      <c r="C5" s="8"/>
      <c r="D5" s="1">
        <f>A5/12</f>
        <v>75565.412499999991</v>
      </c>
      <c r="G5" s="2"/>
      <c r="H5" s="2"/>
    </row>
    <row r="6" spans="1:9" x14ac:dyDescent="0.25">
      <c r="A6" s="8">
        <f>A25</f>
        <v>72868</v>
      </c>
      <c r="B6" s="7">
        <v>42005</v>
      </c>
      <c r="C6" s="8">
        <f>A26</f>
        <v>-2697.4124999999913</v>
      </c>
      <c r="D6" s="2"/>
      <c r="G6" s="2"/>
      <c r="H6" s="2"/>
    </row>
    <row r="7" spans="1:9" x14ac:dyDescent="0.25">
      <c r="A7" s="8">
        <f>D25</f>
        <v>70868</v>
      </c>
      <c r="B7" s="7">
        <v>42036</v>
      </c>
      <c r="C7" s="8">
        <f>D26</f>
        <v>-4697.4124999999913</v>
      </c>
      <c r="D7" s="2"/>
      <c r="G7" s="2"/>
      <c r="H7" s="2"/>
    </row>
    <row r="8" spans="1:9" x14ac:dyDescent="0.25">
      <c r="A8" s="8">
        <f>G25</f>
        <v>70868</v>
      </c>
      <c r="B8" s="7">
        <v>42064</v>
      </c>
      <c r="C8" s="8">
        <f>G26</f>
        <v>-4697.4124999999913</v>
      </c>
      <c r="D8" s="2"/>
    </row>
    <row r="9" spans="1:9" x14ac:dyDescent="0.25">
      <c r="A9" s="8">
        <f>A31</f>
        <v>60868</v>
      </c>
      <c r="B9" s="7">
        <v>42095</v>
      </c>
      <c r="C9" s="8">
        <f>A32</f>
        <v>-14697.412499999991</v>
      </c>
    </row>
    <row r="10" spans="1:9" x14ac:dyDescent="0.25">
      <c r="A10" s="8">
        <f>D31</f>
        <v>70868</v>
      </c>
      <c r="B10" s="7">
        <v>42125</v>
      </c>
      <c r="C10" s="8">
        <f>D32</f>
        <v>-4697.4124999999913</v>
      </c>
      <c r="G10" s="24" t="s">
        <v>54</v>
      </c>
      <c r="H10" s="8">
        <f>A5</f>
        <v>906784.95</v>
      </c>
    </row>
    <row r="11" spans="1:9" x14ac:dyDescent="0.25">
      <c r="A11" s="8">
        <f>G31</f>
        <v>70868</v>
      </c>
      <c r="B11" s="7">
        <v>42156</v>
      </c>
      <c r="C11" s="8">
        <f>G32</f>
        <v>-4697.4124999999913</v>
      </c>
      <c r="G11" s="24" t="s">
        <v>55</v>
      </c>
      <c r="H11" s="8">
        <f>E15</f>
        <v>793515.13</v>
      </c>
      <c r="I11" s="40">
        <f>H12/H10</f>
        <v>0.12491365234943518</v>
      </c>
    </row>
    <row r="12" spans="1:9" x14ac:dyDescent="0.25">
      <c r="A12" s="8">
        <f>A37</f>
        <v>60868</v>
      </c>
      <c r="B12" s="7">
        <v>42186</v>
      </c>
      <c r="C12" s="8">
        <f>A38</f>
        <v>-14697.412499999991</v>
      </c>
      <c r="D12" s="24" t="s">
        <v>34</v>
      </c>
      <c r="E12" s="16">
        <f>A19</f>
        <v>797416</v>
      </c>
      <c r="F12" s="29"/>
      <c r="G12" s="24" t="s">
        <v>57</v>
      </c>
      <c r="H12" s="20">
        <f>H10-H11</f>
        <v>113269.81999999995</v>
      </c>
    </row>
    <row r="13" spans="1:9" x14ac:dyDescent="0.25">
      <c r="A13" s="8">
        <f>D37</f>
        <v>60868</v>
      </c>
      <c r="B13" s="7">
        <v>42217</v>
      </c>
      <c r="C13" s="8">
        <f>A13-D5</f>
        <v>-14697.412499999991</v>
      </c>
      <c r="D13" s="24" t="s">
        <v>35</v>
      </c>
      <c r="E13" s="16"/>
      <c r="F13" s="31"/>
      <c r="G13" s="20"/>
      <c r="H13" s="24"/>
    </row>
    <row r="14" spans="1:9" x14ac:dyDescent="0.25">
      <c r="A14" s="8">
        <f>G37</f>
        <v>50868</v>
      </c>
      <c r="B14" s="7">
        <v>42248</v>
      </c>
      <c r="C14" s="8">
        <f>G38</f>
        <v>-24697.412499999991</v>
      </c>
      <c r="D14" s="24" t="s">
        <v>36</v>
      </c>
      <c r="E14" s="16">
        <v>3900.87</v>
      </c>
      <c r="F14" s="4"/>
      <c r="G14" s="1"/>
    </row>
    <row r="15" spans="1:9" x14ac:dyDescent="0.25">
      <c r="A15" s="8">
        <f>A44</f>
        <v>70868</v>
      </c>
      <c r="B15" s="7">
        <v>42278</v>
      </c>
      <c r="C15" s="8">
        <f>A45</f>
        <v>-4697.4124999999913</v>
      </c>
      <c r="D15" s="24" t="s">
        <v>37</v>
      </c>
      <c r="E15" s="16">
        <f>E12+E13-E14</f>
        <v>793515.13</v>
      </c>
      <c r="F15" s="8"/>
      <c r="G15" s="2"/>
    </row>
    <row r="16" spans="1:9" x14ac:dyDescent="0.25">
      <c r="A16" s="8">
        <f>D44</f>
        <v>60868</v>
      </c>
      <c r="B16" s="7">
        <v>42309</v>
      </c>
      <c r="C16" s="8">
        <f>A16-D5</f>
        <v>-14697.412499999991</v>
      </c>
      <c r="D16" s="24" t="s">
        <v>39</v>
      </c>
      <c r="E16" s="24"/>
      <c r="F16" s="8"/>
      <c r="G16" s="2"/>
    </row>
    <row r="17" spans="1:9" x14ac:dyDescent="0.25">
      <c r="A17" s="8">
        <f>G44</f>
        <v>75868</v>
      </c>
      <c r="B17" s="7">
        <v>42339</v>
      </c>
      <c r="C17" s="8">
        <f>A17-D5</f>
        <v>302.58750000000873</v>
      </c>
      <c r="D17" s="24" t="s">
        <v>38</v>
      </c>
      <c r="E17" s="20"/>
      <c r="G17" s="1"/>
    </row>
    <row r="18" spans="1:9" x14ac:dyDescent="0.25">
      <c r="A18" s="8"/>
      <c r="B18" s="15" t="s">
        <v>46</v>
      </c>
      <c r="C18" s="30">
        <f>SUM(C6:C17)</f>
        <v>-109368.9499999999</v>
      </c>
      <c r="D18" s="24"/>
      <c r="E18" s="16"/>
      <c r="G18" s="2"/>
    </row>
    <row r="19" spans="1:9" x14ac:dyDescent="0.25">
      <c r="A19" s="16">
        <f>SUM(A6:A18)</f>
        <v>797416</v>
      </c>
      <c r="B19" s="24" t="s">
        <v>23</v>
      </c>
      <c r="C19" s="39" t="s">
        <v>56</v>
      </c>
      <c r="D19" s="20">
        <v>3900.87</v>
      </c>
      <c r="E19" s="16"/>
    </row>
    <row r="20" spans="1:9" x14ac:dyDescent="0.25">
      <c r="A20" s="63" t="s">
        <v>0</v>
      </c>
      <c r="B20" s="64"/>
      <c r="C20" s="65"/>
      <c r="D20" s="66" t="s">
        <v>1</v>
      </c>
      <c r="E20" s="66"/>
      <c r="F20" s="66"/>
      <c r="G20" s="63" t="s">
        <v>8</v>
      </c>
      <c r="H20" s="64"/>
      <c r="I20" s="65"/>
    </row>
    <row r="21" spans="1:9" x14ac:dyDescent="0.25">
      <c r="A21" s="14">
        <f>D5</f>
        <v>75565.412499999991</v>
      </c>
      <c r="B21" s="4" t="s">
        <v>2</v>
      </c>
      <c r="C21" s="4"/>
      <c r="D21" s="14">
        <f>A21</f>
        <v>75565.412499999991</v>
      </c>
      <c r="E21" s="4" t="s">
        <v>7</v>
      </c>
      <c r="F21" s="4"/>
      <c r="G21" s="14">
        <f>A21</f>
        <v>75565.412499999991</v>
      </c>
      <c r="H21" s="4" t="s">
        <v>7</v>
      </c>
      <c r="I21" s="20"/>
    </row>
    <row r="22" spans="1:9" x14ac:dyDescent="0.25">
      <c r="A22" s="5">
        <v>868</v>
      </c>
      <c r="B22" s="6">
        <v>42010</v>
      </c>
      <c r="C22" s="4" t="s">
        <v>41</v>
      </c>
      <c r="D22" s="5">
        <v>868</v>
      </c>
      <c r="E22" s="6">
        <v>42039</v>
      </c>
      <c r="F22" s="4" t="s">
        <v>41</v>
      </c>
      <c r="G22" s="5">
        <v>868</v>
      </c>
      <c r="H22" s="6">
        <v>42066</v>
      </c>
      <c r="I22" s="4" t="s">
        <v>41</v>
      </c>
    </row>
    <row r="23" spans="1:9" x14ac:dyDescent="0.25">
      <c r="A23" s="5">
        <v>72000</v>
      </c>
      <c r="B23" s="21">
        <v>42024</v>
      </c>
      <c r="C23" s="5" t="s">
        <v>42</v>
      </c>
      <c r="D23" s="5">
        <v>70000</v>
      </c>
      <c r="E23" s="21">
        <v>42053</v>
      </c>
      <c r="F23" s="5" t="s">
        <v>42</v>
      </c>
      <c r="G23" s="5">
        <v>70000</v>
      </c>
      <c r="H23" s="6">
        <v>41709</v>
      </c>
      <c r="I23" s="5" t="s">
        <v>42</v>
      </c>
    </row>
    <row r="24" spans="1:9" x14ac:dyDescent="0.25">
      <c r="A24" s="5"/>
      <c r="B24" s="6"/>
      <c r="C24" s="6"/>
      <c r="D24" s="5"/>
      <c r="E24" s="6"/>
      <c r="F24" s="4"/>
      <c r="G24" s="5"/>
      <c r="H24" s="6"/>
      <c r="I24" s="5"/>
    </row>
    <row r="25" spans="1:9" x14ac:dyDescent="0.25">
      <c r="A25" s="13">
        <f>SUM(A22:A24)</f>
        <v>72868</v>
      </c>
      <c r="B25" s="15">
        <v>42005</v>
      </c>
      <c r="C25" s="23" t="s">
        <v>6</v>
      </c>
      <c r="D25" s="13">
        <f>SUM(D22:D24)</f>
        <v>70868</v>
      </c>
      <c r="E25" s="15">
        <v>42036</v>
      </c>
      <c r="F25" s="23" t="str">
        <f>C25</f>
        <v>repassado</v>
      </c>
      <c r="G25" s="13">
        <f>SUM(G22:G24)</f>
        <v>70868</v>
      </c>
      <c r="H25" s="38">
        <f>B8</f>
        <v>42064</v>
      </c>
      <c r="I25" s="20" t="str">
        <f>F25</f>
        <v>repassado</v>
      </c>
    </row>
    <row r="26" spans="1:9" x14ac:dyDescent="0.25">
      <c r="A26" s="12">
        <f>A25-A21</f>
        <v>-2697.4124999999913</v>
      </c>
      <c r="B26" s="23" t="s">
        <v>14</v>
      </c>
      <c r="C26" s="23" t="str">
        <f>C4</f>
        <v>Déb. Legis.</v>
      </c>
      <c r="D26" s="12">
        <f>D25-D21</f>
        <v>-4697.4124999999913</v>
      </c>
      <c r="E26" s="15" t="s">
        <v>14</v>
      </c>
      <c r="F26" s="23" t="str">
        <f>C26</f>
        <v>Déb. Legis.</v>
      </c>
      <c r="G26" s="12">
        <f>G25-G21</f>
        <v>-4697.4124999999913</v>
      </c>
      <c r="H26" s="16" t="s">
        <v>14</v>
      </c>
      <c r="I26" s="23" t="str">
        <f>F26</f>
        <v>Déb. Legis.</v>
      </c>
    </row>
    <row r="27" spans="1:9" x14ac:dyDescent="0.25">
      <c r="A27" s="63" t="s">
        <v>18</v>
      </c>
      <c r="B27" s="64"/>
      <c r="C27" s="65"/>
      <c r="D27" s="61" t="s">
        <v>19</v>
      </c>
      <c r="E27" s="61"/>
      <c r="F27" s="61"/>
      <c r="G27" s="61" t="s">
        <v>22</v>
      </c>
      <c r="H27" s="61"/>
      <c r="I27" s="61"/>
    </row>
    <row r="28" spans="1:9" x14ac:dyDescent="0.25">
      <c r="A28" s="14">
        <f>D28</f>
        <v>75565.412499999991</v>
      </c>
      <c r="B28" s="4" t="s">
        <v>7</v>
      </c>
      <c r="C28" s="4"/>
      <c r="D28" s="14">
        <f>D21</f>
        <v>75565.412499999991</v>
      </c>
      <c r="E28" s="4" t="s">
        <v>7</v>
      </c>
      <c r="F28" s="4"/>
      <c r="G28" s="14">
        <f>G21</f>
        <v>75565.412499999991</v>
      </c>
      <c r="H28" s="4" t="s">
        <v>7</v>
      </c>
      <c r="I28" s="4"/>
    </row>
    <row r="29" spans="1:9" x14ac:dyDescent="0.25">
      <c r="A29" s="5">
        <v>868</v>
      </c>
      <c r="B29" s="6">
        <v>42101</v>
      </c>
      <c r="C29" s="4" t="s">
        <v>41</v>
      </c>
      <c r="D29" s="5">
        <v>868</v>
      </c>
      <c r="E29" s="6">
        <v>42129</v>
      </c>
      <c r="F29" s="6" t="s">
        <v>4</v>
      </c>
      <c r="G29" s="5">
        <v>868</v>
      </c>
      <c r="H29" s="6">
        <v>42157</v>
      </c>
      <c r="I29" s="6" t="str">
        <f>F29</f>
        <v>uvergs</v>
      </c>
    </row>
    <row r="30" spans="1:9" x14ac:dyDescent="0.25">
      <c r="A30" s="5">
        <v>60000</v>
      </c>
      <c r="B30" s="6">
        <v>42114</v>
      </c>
      <c r="C30" s="5" t="str">
        <f>C23</f>
        <v>DEPOSITO</v>
      </c>
      <c r="D30" s="5">
        <v>70000</v>
      </c>
      <c r="E30" s="6">
        <v>42143</v>
      </c>
      <c r="F30" s="6" t="s">
        <v>20</v>
      </c>
      <c r="G30" s="5">
        <v>70000</v>
      </c>
      <c r="H30" s="6">
        <v>42174</v>
      </c>
      <c r="I30" s="6" t="str">
        <f>F30</f>
        <v>depositado</v>
      </c>
    </row>
    <row r="31" spans="1:9" x14ac:dyDescent="0.25">
      <c r="A31" s="25">
        <f>SUM(A29:A30)</f>
        <v>60868</v>
      </c>
      <c r="B31" s="15">
        <f>B9</f>
        <v>42095</v>
      </c>
      <c r="C31" s="20" t="str">
        <f>C25</f>
        <v>repassado</v>
      </c>
      <c r="D31" s="25">
        <f>SUM(D29:D30)</f>
        <v>70868</v>
      </c>
      <c r="E31" s="15">
        <f>B10</f>
        <v>42125</v>
      </c>
      <c r="F31" s="20" t="str">
        <f>C25</f>
        <v>repassado</v>
      </c>
      <c r="G31" s="25">
        <f>SUM(G29:G30)</f>
        <v>70868</v>
      </c>
      <c r="H31" s="15">
        <f>B11</f>
        <v>42156</v>
      </c>
      <c r="I31" s="20" t="str">
        <f>F31</f>
        <v>repassado</v>
      </c>
    </row>
    <row r="32" spans="1:9" x14ac:dyDescent="0.25">
      <c r="A32" s="26">
        <f>A31-A28</f>
        <v>-14697.412499999991</v>
      </c>
      <c r="B32" s="16" t="s">
        <v>14</v>
      </c>
      <c r="C32" s="23" t="s">
        <v>15</v>
      </c>
      <c r="D32" s="26">
        <f>D31-D28</f>
        <v>-4697.4124999999913</v>
      </c>
      <c r="E32" s="16" t="str">
        <f>B32</f>
        <v>saldo</v>
      </c>
      <c r="F32" s="23" t="s">
        <v>15</v>
      </c>
      <c r="G32" s="26">
        <f>G31-G28</f>
        <v>-4697.4124999999913</v>
      </c>
      <c r="H32" s="16" t="s">
        <v>14</v>
      </c>
      <c r="I32" s="23" t="s">
        <v>15</v>
      </c>
    </row>
    <row r="33" spans="1:9" x14ac:dyDescent="0.25">
      <c r="A33" s="63" t="s">
        <v>25</v>
      </c>
      <c r="B33" s="64"/>
      <c r="C33" s="65"/>
      <c r="D33" s="61" t="s">
        <v>27</v>
      </c>
      <c r="E33" s="61"/>
      <c r="F33" s="61"/>
      <c r="G33" s="61" t="s">
        <v>28</v>
      </c>
      <c r="H33" s="61"/>
      <c r="I33" s="61"/>
    </row>
    <row r="34" spans="1:9" x14ac:dyDescent="0.25">
      <c r="A34" s="14">
        <f>A28</f>
        <v>75565.412499999991</v>
      </c>
      <c r="B34" s="4" t="s">
        <v>7</v>
      </c>
      <c r="C34" s="4"/>
      <c r="D34" s="14">
        <f>D28</f>
        <v>75565.412499999991</v>
      </c>
      <c r="E34" s="4" t="s">
        <v>7</v>
      </c>
      <c r="F34" s="4"/>
      <c r="G34" s="14">
        <f>G28</f>
        <v>75565.412499999991</v>
      </c>
      <c r="H34" s="4" t="s">
        <v>7</v>
      </c>
      <c r="I34" s="4"/>
    </row>
    <row r="35" spans="1:9" x14ac:dyDescent="0.25">
      <c r="A35" s="5">
        <v>868</v>
      </c>
      <c r="B35" s="6">
        <v>42192</v>
      </c>
      <c r="C35" s="6" t="str">
        <f>C29</f>
        <v>UVERGS</v>
      </c>
      <c r="D35" s="5">
        <v>868</v>
      </c>
      <c r="E35" s="6" t="str">
        <f>C35</f>
        <v>UVERGS</v>
      </c>
      <c r="F35" s="6"/>
      <c r="G35" s="5">
        <v>868</v>
      </c>
      <c r="H35" s="6">
        <v>42248</v>
      </c>
      <c r="I35" s="6" t="str">
        <f>E35</f>
        <v>UVERGS</v>
      </c>
    </row>
    <row r="36" spans="1:9" x14ac:dyDescent="0.25">
      <c r="A36" s="5">
        <v>60000</v>
      </c>
      <c r="B36" s="6">
        <v>42205</v>
      </c>
      <c r="C36" s="8" t="str">
        <f>C30</f>
        <v>DEPOSITO</v>
      </c>
      <c r="D36" s="5">
        <v>60000</v>
      </c>
      <c r="E36" s="8" t="str">
        <f>C36</f>
        <v>DEPOSITO</v>
      </c>
      <c r="F36" s="6"/>
      <c r="G36" s="5">
        <v>50000</v>
      </c>
      <c r="H36" s="6">
        <v>42265</v>
      </c>
      <c r="I36" s="8" t="str">
        <f>E36</f>
        <v>DEPOSITO</v>
      </c>
    </row>
    <row r="37" spans="1:9" x14ac:dyDescent="0.25">
      <c r="A37" s="25">
        <f>SUM(A35:A36)</f>
        <v>60868</v>
      </c>
      <c r="B37" s="15">
        <f>B12</f>
        <v>42186</v>
      </c>
      <c r="C37" s="20" t="s">
        <v>6</v>
      </c>
      <c r="D37" s="25">
        <f>D35+D36</f>
        <v>60868</v>
      </c>
      <c r="E37" s="15">
        <f>B13</f>
        <v>42217</v>
      </c>
      <c r="F37" s="20" t="s">
        <v>6</v>
      </c>
      <c r="G37" s="25">
        <f>SUM(G35:G36)</f>
        <v>50868</v>
      </c>
      <c r="H37" s="15">
        <f>B14</f>
        <v>42248</v>
      </c>
      <c r="I37" s="20" t="s">
        <v>6</v>
      </c>
    </row>
    <row r="38" spans="1:9" x14ac:dyDescent="0.25">
      <c r="A38" s="26">
        <f>A37-A34</f>
        <v>-14697.412499999991</v>
      </c>
      <c r="B38" s="16" t="s">
        <v>14</v>
      </c>
      <c r="C38" s="23" t="s">
        <v>15</v>
      </c>
      <c r="D38" s="26">
        <f>D37-D34</f>
        <v>-14697.412499999991</v>
      </c>
      <c r="E38" s="16" t="s">
        <v>14</v>
      </c>
      <c r="F38" s="23" t="s">
        <v>15</v>
      </c>
      <c r="G38" s="26">
        <f>G37-G34</f>
        <v>-24697.412499999991</v>
      </c>
      <c r="H38" s="16" t="s">
        <v>14</v>
      </c>
      <c r="I38" s="23" t="s">
        <v>15</v>
      </c>
    </row>
    <row r="39" spans="1:9" x14ac:dyDescent="0.25">
      <c r="A39" s="63" t="s">
        <v>29</v>
      </c>
      <c r="B39" s="64"/>
      <c r="C39" s="65"/>
      <c r="D39" s="61" t="s">
        <v>30</v>
      </c>
      <c r="E39" s="61"/>
      <c r="F39" s="61"/>
      <c r="G39" s="61" t="s">
        <v>33</v>
      </c>
      <c r="H39" s="61"/>
      <c r="I39" s="61"/>
    </row>
    <row r="40" spans="1:9" x14ac:dyDescent="0.25">
      <c r="A40" s="14">
        <f>A34</f>
        <v>75565.412499999991</v>
      </c>
      <c r="B40" s="4" t="s">
        <v>7</v>
      </c>
      <c r="C40" s="4"/>
      <c r="D40" s="14">
        <f>D34</f>
        <v>75565.412499999991</v>
      </c>
      <c r="E40" s="4" t="s">
        <v>7</v>
      </c>
      <c r="F40" s="4"/>
      <c r="G40" s="14">
        <f>G34</f>
        <v>75565.412499999991</v>
      </c>
      <c r="H40" s="4" t="s">
        <v>7</v>
      </c>
      <c r="I40" s="4"/>
    </row>
    <row r="41" spans="1:9" x14ac:dyDescent="0.25">
      <c r="A41" s="5">
        <v>868</v>
      </c>
      <c r="B41" s="6">
        <v>42283</v>
      </c>
      <c r="C41" s="6" t="str">
        <f>C35</f>
        <v>UVERGS</v>
      </c>
      <c r="D41" s="5">
        <v>868</v>
      </c>
      <c r="E41" s="6">
        <v>42317</v>
      </c>
      <c r="F41" s="6" t="s">
        <v>4</v>
      </c>
      <c r="G41" s="5">
        <v>868</v>
      </c>
      <c r="H41" s="6">
        <v>42339</v>
      </c>
      <c r="I41" s="6" t="s">
        <v>41</v>
      </c>
    </row>
    <row r="42" spans="1:9" x14ac:dyDescent="0.25">
      <c r="A42" s="5">
        <v>70000</v>
      </c>
      <c r="B42" s="6">
        <v>42297</v>
      </c>
      <c r="C42" s="6"/>
      <c r="D42" s="5">
        <v>60000</v>
      </c>
      <c r="E42" s="6">
        <v>42328</v>
      </c>
      <c r="F42" t="s">
        <v>20</v>
      </c>
      <c r="G42" s="5">
        <v>60000</v>
      </c>
      <c r="H42" s="6">
        <v>42352</v>
      </c>
      <c r="I42" s="6" t="s">
        <v>20</v>
      </c>
    </row>
    <row r="43" spans="1:9" x14ac:dyDescent="0.25">
      <c r="A43" s="5"/>
      <c r="B43" s="6"/>
      <c r="C43" s="6"/>
      <c r="D43" s="5"/>
      <c r="E43" s="6"/>
      <c r="G43" s="5">
        <v>15000</v>
      </c>
      <c r="H43" s="6">
        <v>42366</v>
      </c>
      <c r="I43" s="6" t="str">
        <f>I42</f>
        <v>depositado</v>
      </c>
    </row>
    <row r="44" spans="1:9" x14ac:dyDescent="0.25">
      <c r="A44" s="25">
        <f>SUM(A41:A42)</f>
        <v>70868</v>
      </c>
      <c r="B44" s="15">
        <f>B15</f>
        <v>42278</v>
      </c>
      <c r="C44" s="20" t="str">
        <f>C37</f>
        <v>repassado</v>
      </c>
      <c r="D44" s="25">
        <f>SUM(D41:D42)</f>
        <v>60868</v>
      </c>
      <c r="E44" s="15">
        <f>B16</f>
        <v>42309</v>
      </c>
      <c r="F44" s="20" t="s">
        <v>6</v>
      </c>
      <c r="G44" s="25">
        <f>SUM(G41:G43)</f>
        <v>75868</v>
      </c>
      <c r="H44" s="15">
        <f>B17</f>
        <v>42339</v>
      </c>
      <c r="I44" s="20" t="s">
        <v>6</v>
      </c>
    </row>
    <row r="45" spans="1:9" x14ac:dyDescent="0.25">
      <c r="A45" s="26">
        <f>A44-A40</f>
        <v>-4697.4124999999913</v>
      </c>
      <c r="B45" s="16" t="s">
        <v>14</v>
      </c>
      <c r="C45" s="23" t="s">
        <v>15</v>
      </c>
      <c r="D45" s="26">
        <f>D44-D40</f>
        <v>-14697.412499999991</v>
      </c>
      <c r="E45" s="16" t="s">
        <v>14</v>
      </c>
      <c r="F45" s="23" t="s">
        <v>15</v>
      </c>
      <c r="G45" s="26">
        <f>G44-G40</f>
        <v>302.58750000000873</v>
      </c>
      <c r="H45" s="16" t="s">
        <v>14</v>
      </c>
      <c r="I45" s="23" t="s">
        <v>15</v>
      </c>
    </row>
  </sheetData>
  <mergeCells count="13">
    <mergeCell ref="A2:G2"/>
    <mergeCell ref="A20:C20"/>
    <mergeCell ref="D20:F20"/>
    <mergeCell ref="G20:I20"/>
    <mergeCell ref="A27:C27"/>
    <mergeCell ref="D27:F27"/>
    <mergeCell ref="G27:I27"/>
    <mergeCell ref="A33:C33"/>
    <mergeCell ref="D33:F33"/>
    <mergeCell ref="G33:I33"/>
    <mergeCell ref="A39:C39"/>
    <mergeCell ref="D39:F39"/>
    <mergeCell ref="G39:I39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I48"/>
    </sheetView>
  </sheetViews>
  <sheetFormatPr defaultRowHeight="15" x14ac:dyDescent="0.25"/>
  <cols>
    <col min="1" max="1" width="16.42578125" customWidth="1"/>
    <col min="2" max="2" width="15.5703125" bestFit="1" customWidth="1"/>
    <col min="3" max="3" width="15.7109375" bestFit="1" customWidth="1"/>
    <col min="4" max="4" width="14" bestFit="1" customWidth="1"/>
    <col min="5" max="5" width="14.28515625" bestFit="1" customWidth="1"/>
    <col min="6" max="6" width="15.7109375" bestFit="1" customWidth="1"/>
    <col min="7" max="7" width="14.140625" bestFit="1" customWidth="1"/>
    <col min="8" max="8" width="14.28515625" bestFit="1" customWidth="1"/>
    <col min="9" max="9" width="15.7109375" bestFit="1" customWidth="1"/>
  </cols>
  <sheetData>
    <row r="1" spans="1:9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9" x14ac:dyDescent="0.25">
      <c r="A2" s="27" t="s">
        <v>58</v>
      </c>
      <c r="B2" s="27"/>
      <c r="C2" s="27"/>
    </row>
    <row r="3" spans="1:9" x14ac:dyDescent="0.25">
      <c r="A3" s="10" t="s">
        <v>16</v>
      </c>
      <c r="B3" s="10"/>
      <c r="C3" s="11" t="s">
        <v>11</v>
      </c>
      <c r="G3" s="2"/>
      <c r="H3" s="2"/>
    </row>
    <row r="4" spans="1:9" x14ac:dyDescent="0.25">
      <c r="A4" s="5">
        <v>980000</v>
      </c>
      <c r="B4" s="8"/>
      <c r="C4" s="8"/>
      <c r="D4" s="1">
        <f>A4/12</f>
        <v>81666.666666666672</v>
      </c>
      <c r="G4" s="2"/>
      <c r="H4" s="2"/>
    </row>
    <row r="5" spans="1:9" x14ac:dyDescent="0.25">
      <c r="A5" s="8">
        <f>A24</f>
        <v>70868</v>
      </c>
      <c r="B5" s="7">
        <v>42370</v>
      </c>
      <c r="C5" s="8">
        <f>A25</f>
        <v>-10798.666666666672</v>
      </c>
      <c r="D5" s="2"/>
      <c r="G5" s="2"/>
      <c r="H5" s="2"/>
    </row>
    <row r="6" spans="1:9" x14ac:dyDescent="0.25">
      <c r="A6" s="8">
        <f>D24</f>
        <v>81006.880000000005</v>
      </c>
      <c r="B6" s="7">
        <v>42401</v>
      </c>
      <c r="C6" s="8">
        <f>D25</f>
        <v>-659.78666666666686</v>
      </c>
      <c r="D6" s="2"/>
      <c r="G6" s="2"/>
      <c r="H6" s="2"/>
    </row>
    <row r="7" spans="1:9" x14ac:dyDescent="0.25">
      <c r="A7" s="8">
        <f>G24</f>
        <v>76006.880000000005</v>
      </c>
      <c r="B7" s="7">
        <v>42430</v>
      </c>
      <c r="C7" s="8">
        <f>G25</f>
        <v>-5659.7866666666669</v>
      </c>
      <c r="D7" s="2"/>
    </row>
    <row r="8" spans="1:9" x14ac:dyDescent="0.25">
      <c r="A8" s="8">
        <f>A30</f>
        <v>76006.880000000005</v>
      </c>
      <c r="B8" s="7">
        <v>42461</v>
      </c>
      <c r="C8" s="8">
        <f>A31</f>
        <v>-5659.7866666666669</v>
      </c>
    </row>
    <row r="9" spans="1:9" x14ac:dyDescent="0.25">
      <c r="A9" s="8">
        <f>D30</f>
        <v>76006.880000000005</v>
      </c>
      <c r="B9" s="7">
        <v>42491</v>
      </c>
      <c r="C9" s="8">
        <f>D31</f>
        <v>-5659.7866666666669</v>
      </c>
      <c r="G9" s="24" t="s">
        <v>54</v>
      </c>
      <c r="H9" s="8">
        <f>A4</f>
        <v>980000</v>
      </c>
    </row>
    <row r="10" spans="1:9" x14ac:dyDescent="0.25">
      <c r="A10" s="8">
        <f>G30</f>
        <v>71006.880000000005</v>
      </c>
      <c r="B10" s="7">
        <v>42522</v>
      </c>
      <c r="C10" s="8">
        <f>A10-D4</f>
        <v>-10659.786666666667</v>
      </c>
      <c r="G10" s="24" t="s">
        <v>55</v>
      </c>
      <c r="H10" s="8"/>
      <c r="I10" s="40">
        <f>H11/H9</f>
        <v>0</v>
      </c>
    </row>
    <row r="11" spans="1:9" x14ac:dyDescent="0.25">
      <c r="A11" s="8">
        <f>A38</f>
        <v>81006.880000000005</v>
      </c>
      <c r="B11" s="7">
        <v>42552</v>
      </c>
      <c r="C11" s="8">
        <f>A11-D4</f>
        <v>-659.78666666666686</v>
      </c>
      <c r="D11" s="24" t="s">
        <v>34</v>
      </c>
      <c r="E11" s="16">
        <f>A18</f>
        <v>932943.68</v>
      </c>
      <c r="F11" s="29"/>
      <c r="G11" s="24" t="s">
        <v>57</v>
      </c>
      <c r="H11" s="20"/>
    </row>
    <row r="12" spans="1:9" x14ac:dyDescent="0.25">
      <c r="A12" s="8">
        <f>D38</f>
        <v>76006.880000000005</v>
      </c>
      <c r="B12" s="7">
        <v>42583</v>
      </c>
      <c r="C12" s="8">
        <f>A12-D4</f>
        <v>-5659.7866666666669</v>
      </c>
      <c r="D12" s="24" t="s">
        <v>35</v>
      </c>
      <c r="E12" s="16"/>
      <c r="F12" s="31"/>
      <c r="G12" s="20"/>
      <c r="H12" s="24"/>
    </row>
    <row r="13" spans="1:9" x14ac:dyDescent="0.25">
      <c r="A13" s="8">
        <f>G38</f>
        <v>56006.879999999997</v>
      </c>
      <c r="B13" s="7">
        <v>42614</v>
      </c>
      <c r="C13" s="8">
        <f>A13-D4</f>
        <v>-25659.786666666674</v>
      </c>
      <c r="D13" s="24" t="s">
        <v>36</v>
      </c>
      <c r="E13" s="16">
        <v>333.67</v>
      </c>
      <c r="F13" s="4"/>
      <c r="G13" s="1"/>
    </row>
    <row r="14" spans="1:9" x14ac:dyDescent="0.25">
      <c r="A14" s="8">
        <f>A47</f>
        <v>61006.879999999997</v>
      </c>
      <c r="B14" s="7">
        <v>42644</v>
      </c>
      <c r="C14" s="8">
        <f>A14-D4</f>
        <v>-20659.786666666674</v>
      </c>
      <c r="D14" s="24" t="s">
        <v>37</v>
      </c>
      <c r="E14" s="16">
        <f>E11-E13</f>
        <v>932610.01</v>
      </c>
      <c r="F14" s="8"/>
      <c r="G14" s="2"/>
      <c r="H14" s="2"/>
    </row>
    <row r="15" spans="1:9" x14ac:dyDescent="0.25">
      <c r="A15" s="8">
        <f>D47</f>
        <v>91006.88</v>
      </c>
      <c r="B15" s="7">
        <v>42675</v>
      </c>
      <c r="C15" s="8">
        <f>A15-D4</f>
        <v>9340.2133333333331</v>
      </c>
      <c r="D15" s="24" t="s">
        <v>39</v>
      </c>
      <c r="E15" s="24"/>
      <c r="F15" s="8"/>
      <c r="G15" s="2"/>
    </row>
    <row r="16" spans="1:9" x14ac:dyDescent="0.25">
      <c r="A16" s="8">
        <f>G47</f>
        <v>117006.88</v>
      </c>
      <c r="B16" s="7">
        <v>42705</v>
      </c>
      <c r="C16" s="8">
        <f>A16-D4</f>
        <v>35340.213333333333</v>
      </c>
      <c r="D16" s="24" t="s">
        <v>38</v>
      </c>
      <c r="E16" s="20">
        <v>932610.01</v>
      </c>
      <c r="G16" s="1"/>
    </row>
    <row r="17" spans="1:9" x14ac:dyDescent="0.25">
      <c r="A17" s="8"/>
      <c r="B17" s="15" t="s">
        <v>46</v>
      </c>
      <c r="C17" s="30">
        <f>SUM(C5:C16)</f>
        <v>-47056.320000000036</v>
      </c>
      <c r="D17" s="24"/>
      <c r="E17" s="16">
        <f>E16-E14</f>
        <v>0</v>
      </c>
      <c r="G17" s="2"/>
    </row>
    <row r="18" spans="1:9" x14ac:dyDescent="0.25">
      <c r="A18" s="16">
        <f>SUM(A5:A17)</f>
        <v>932943.68</v>
      </c>
      <c r="B18" s="24" t="s">
        <v>23</v>
      </c>
      <c r="C18" s="39" t="s">
        <v>56</v>
      </c>
      <c r="D18" s="20"/>
      <c r="E18" s="16"/>
    </row>
    <row r="19" spans="1:9" x14ac:dyDescent="0.25">
      <c r="A19" s="63" t="s">
        <v>0</v>
      </c>
      <c r="B19" s="64"/>
      <c r="C19" s="65"/>
      <c r="D19" s="66" t="s">
        <v>1</v>
      </c>
      <c r="E19" s="66"/>
      <c r="F19" s="66"/>
      <c r="G19" s="63" t="s">
        <v>8</v>
      </c>
      <c r="H19" s="64"/>
      <c r="I19" s="65"/>
    </row>
    <row r="20" spans="1:9" x14ac:dyDescent="0.25">
      <c r="A20" s="14">
        <f>D4</f>
        <v>81666.666666666672</v>
      </c>
      <c r="B20" s="4" t="s">
        <v>2</v>
      </c>
      <c r="C20" s="4"/>
      <c r="D20" s="14">
        <f>A20</f>
        <v>81666.666666666672</v>
      </c>
      <c r="E20" s="4" t="s">
        <v>7</v>
      </c>
      <c r="F20" s="4"/>
      <c r="G20" s="14">
        <f>A20</f>
        <v>81666.666666666672</v>
      </c>
      <c r="H20" s="4" t="s">
        <v>7</v>
      </c>
      <c r="I20" s="20"/>
    </row>
    <row r="21" spans="1:9" x14ac:dyDescent="0.25">
      <c r="A21" s="5">
        <v>868</v>
      </c>
      <c r="B21" s="6">
        <v>42374</v>
      </c>
      <c r="C21" s="4" t="s">
        <v>41</v>
      </c>
      <c r="D21" s="5">
        <v>1006.88</v>
      </c>
      <c r="E21" s="6">
        <v>42403</v>
      </c>
      <c r="F21" s="4" t="s">
        <v>41</v>
      </c>
      <c r="G21" s="5">
        <v>1006.88</v>
      </c>
      <c r="H21" s="6">
        <v>42430</v>
      </c>
      <c r="I21" s="4" t="s">
        <v>41</v>
      </c>
    </row>
    <row r="22" spans="1:9" x14ac:dyDescent="0.25">
      <c r="A22" s="5">
        <v>70000</v>
      </c>
      <c r="B22" s="21">
        <v>42380</v>
      </c>
      <c r="C22" s="5" t="s">
        <v>42</v>
      </c>
      <c r="D22" s="5">
        <v>10000</v>
      </c>
      <c r="E22" s="21">
        <v>42411</v>
      </c>
      <c r="F22" s="5" t="s">
        <v>42</v>
      </c>
      <c r="G22" s="5">
        <v>25000</v>
      </c>
      <c r="H22" s="6">
        <v>42446</v>
      </c>
      <c r="I22" s="5" t="s">
        <v>42</v>
      </c>
    </row>
    <row r="23" spans="1:9" x14ac:dyDescent="0.25">
      <c r="A23" s="5"/>
      <c r="B23" s="6"/>
      <c r="C23" s="6"/>
      <c r="D23" s="5">
        <v>70000</v>
      </c>
      <c r="E23" s="6">
        <v>42416</v>
      </c>
      <c r="F23" s="5" t="s">
        <v>42</v>
      </c>
      <c r="G23" s="5">
        <v>50000</v>
      </c>
      <c r="H23" s="6">
        <v>42447</v>
      </c>
      <c r="I23" s="5" t="s">
        <v>42</v>
      </c>
    </row>
    <row r="24" spans="1:9" x14ac:dyDescent="0.25">
      <c r="A24" s="13">
        <f>SUM(A21:A23)</f>
        <v>70868</v>
      </c>
      <c r="B24" s="15">
        <v>42370</v>
      </c>
      <c r="C24" s="23" t="s">
        <v>6</v>
      </c>
      <c r="D24" s="13">
        <f>SUM(D21:D23)</f>
        <v>81006.880000000005</v>
      </c>
      <c r="E24" s="15">
        <v>42401</v>
      </c>
      <c r="F24" s="23" t="str">
        <f>C24</f>
        <v>repassado</v>
      </c>
      <c r="G24" s="13">
        <f>SUM(G21:G23)</f>
        <v>76006.880000000005</v>
      </c>
      <c r="H24" s="38">
        <v>42430</v>
      </c>
      <c r="I24" s="20" t="str">
        <f>F24</f>
        <v>repassado</v>
      </c>
    </row>
    <row r="25" spans="1:9" x14ac:dyDescent="0.25">
      <c r="A25" s="12">
        <f>A24-A20</f>
        <v>-10798.666666666672</v>
      </c>
      <c r="B25" s="23" t="s">
        <v>14</v>
      </c>
      <c r="C25" s="23" t="str">
        <f>C3</f>
        <v>Déb. Legis.</v>
      </c>
      <c r="D25" s="12">
        <f>D24-D20</f>
        <v>-659.78666666666686</v>
      </c>
      <c r="E25" s="15" t="s">
        <v>14</v>
      </c>
      <c r="F25" s="23" t="str">
        <f>C25</f>
        <v>Déb. Legis.</v>
      </c>
      <c r="G25" s="12">
        <f>G24-G20</f>
        <v>-5659.7866666666669</v>
      </c>
      <c r="H25" s="16" t="s">
        <v>14</v>
      </c>
      <c r="I25" s="23" t="str">
        <f>F25</f>
        <v>Déb. Legis.</v>
      </c>
    </row>
    <row r="26" spans="1:9" x14ac:dyDescent="0.25">
      <c r="A26" s="63" t="s">
        <v>18</v>
      </c>
      <c r="B26" s="64"/>
      <c r="C26" s="65"/>
      <c r="D26" s="61" t="s">
        <v>19</v>
      </c>
      <c r="E26" s="61"/>
      <c r="F26" s="61"/>
      <c r="G26" s="61" t="s">
        <v>22</v>
      </c>
      <c r="H26" s="61"/>
      <c r="I26" s="61"/>
    </row>
    <row r="27" spans="1:9" x14ac:dyDescent="0.25">
      <c r="A27" s="14">
        <f>D27</f>
        <v>81666.666666666672</v>
      </c>
      <c r="B27" s="4" t="s">
        <v>7</v>
      </c>
      <c r="C27" s="4"/>
      <c r="D27" s="14">
        <f>D20</f>
        <v>81666.666666666672</v>
      </c>
      <c r="E27" s="4" t="s">
        <v>7</v>
      </c>
      <c r="F27" s="4"/>
      <c r="G27" s="14">
        <f>G20</f>
        <v>81666.666666666672</v>
      </c>
      <c r="H27" s="4" t="s">
        <v>7</v>
      </c>
      <c r="I27" s="4"/>
    </row>
    <row r="28" spans="1:9" x14ac:dyDescent="0.25">
      <c r="A28" s="5">
        <v>1006.88</v>
      </c>
      <c r="B28" s="6">
        <v>42465</v>
      </c>
      <c r="C28" s="4" t="s">
        <v>41</v>
      </c>
      <c r="D28" s="5">
        <v>1006.88</v>
      </c>
      <c r="E28" s="6">
        <v>42492</v>
      </c>
      <c r="F28" s="6" t="s">
        <v>4</v>
      </c>
      <c r="G28" s="5">
        <v>1006.88</v>
      </c>
      <c r="H28" s="6">
        <v>42528</v>
      </c>
      <c r="I28" s="6" t="str">
        <f>F28</f>
        <v>uvergs</v>
      </c>
    </row>
    <row r="29" spans="1:9" x14ac:dyDescent="0.25">
      <c r="A29" s="5">
        <v>75000</v>
      </c>
      <c r="B29" s="6">
        <v>42480</v>
      </c>
      <c r="C29" s="5" t="str">
        <f>C22</f>
        <v>DEPOSITO</v>
      </c>
      <c r="D29" s="5">
        <v>75000</v>
      </c>
      <c r="E29" s="6">
        <v>42507</v>
      </c>
      <c r="F29" s="6" t="s">
        <v>20</v>
      </c>
      <c r="G29" s="5">
        <v>70000</v>
      </c>
      <c r="H29" s="6">
        <v>42541</v>
      </c>
      <c r="I29" s="6" t="str">
        <f>F29</f>
        <v>depositado</v>
      </c>
    </row>
    <row r="30" spans="1:9" x14ac:dyDescent="0.25">
      <c r="A30" s="25">
        <f>SUM(A28:A29)</f>
        <v>76006.880000000005</v>
      </c>
      <c r="B30" s="15">
        <v>42461</v>
      </c>
      <c r="C30" s="20" t="str">
        <f>C24</f>
        <v>repassado</v>
      </c>
      <c r="D30" s="25">
        <f>SUM(D28:D29)</f>
        <v>76006.880000000005</v>
      </c>
      <c r="E30" s="15">
        <v>42491</v>
      </c>
      <c r="F30" s="20" t="str">
        <f>C24</f>
        <v>repassado</v>
      </c>
      <c r="G30" s="25">
        <f>SUM(G28:G29)</f>
        <v>71006.880000000005</v>
      </c>
      <c r="H30" s="15">
        <v>42522</v>
      </c>
      <c r="I30" s="20" t="str">
        <f>F30</f>
        <v>repassado</v>
      </c>
    </row>
    <row r="31" spans="1:9" x14ac:dyDescent="0.25">
      <c r="A31" s="26">
        <f>A30-A27</f>
        <v>-5659.7866666666669</v>
      </c>
      <c r="B31" s="16" t="s">
        <v>14</v>
      </c>
      <c r="C31" s="23" t="s">
        <v>15</v>
      </c>
      <c r="D31" s="26">
        <f>D30-D27</f>
        <v>-5659.7866666666669</v>
      </c>
      <c r="E31" s="16" t="str">
        <f>B31</f>
        <v>saldo</v>
      </c>
      <c r="F31" s="23" t="s">
        <v>15</v>
      </c>
      <c r="G31" s="26">
        <f>G30-G27</f>
        <v>-10659.786666666667</v>
      </c>
      <c r="H31" s="16" t="s">
        <v>14</v>
      </c>
      <c r="I31" s="23" t="s">
        <v>15</v>
      </c>
    </row>
    <row r="32" spans="1:9" x14ac:dyDescent="0.25">
      <c r="A32" s="63" t="s">
        <v>25</v>
      </c>
      <c r="B32" s="64"/>
      <c r="C32" s="65"/>
      <c r="D32" s="61" t="s">
        <v>27</v>
      </c>
      <c r="E32" s="61"/>
      <c r="F32" s="61"/>
      <c r="G32" s="61" t="s">
        <v>28</v>
      </c>
      <c r="H32" s="61"/>
      <c r="I32" s="61"/>
    </row>
    <row r="33" spans="1:9" x14ac:dyDescent="0.25">
      <c r="A33" s="14">
        <f>A27</f>
        <v>81666.666666666672</v>
      </c>
      <c r="B33" s="4" t="s">
        <v>7</v>
      </c>
      <c r="C33" s="4"/>
      <c r="D33" s="14">
        <f>D27</f>
        <v>81666.666666666672</v>
      </c>
      <c r="E33" s="4" t="s">
        <v>7</v>
      </c>
      <c r="F33" s="4"/>
      <c r="G33" s="14">
        <f>G27</f>
        <v>81666.666666666672</v>
      </c>
      <c r="H33" s="4" t="s">
        <v>7</v>
      </c>
      <c r="I33" s="4"/>
    </row>
    <row r="34" spans="1:9" x14ac:dyDescent="0.25">
      <c r="A34" s="41">
        <v>1006.88</v>
      </c>
      <c r="B34" s="42">
        <v>42555</v>
      </c>
      <c r="C34" s="43" t="s">
        <v>4</v>
      </c>
      <c r="D34" s="41">
        <v>1006.88</v>
      </c>
      <c r="E34" s="43" t="s">
        <v>4</v>
      </c>
      <c r="F34" s="42">
        <v>42584</v>
      </c>
      <c r="G34" s="41">
        <v>1006.88</v>
      </c>
      <c r="H34" s="43" t="str">
        <f>E34</f>
        <v>uvergs</v>
      </c>
      <c r="I34" s="42">
        <v>42619</v>
      </c>
    </row>
    <row r="35" spans="1:9" x14ac:dyDescent="0.25">
      <c r="A35" s="5">
        <v>5000</v>
      </c>
      <c r="B35" s="6">
        <v>42559</v>
      </c>
      <c r="C35" s="6" t="s">
        <v>45</v>
      </c>
      <c r="D35" s="5">
        <v>25000</v>
      </c>
      <c r="E35" s="6" t="str">
        <f>C35</f>
        <v>deposito</v>
      </c>
      <c r="F35" s="6">
        <v>42598</v>
      </c>
      <c r="G35" s="5">
        <v>40000</v>
      </c>
      <c r="H35" s="6" t="str">
        <f>E35</f>
        <v>deposito</v>
      </c>
      <c r="I35" s="6">
        <v>42634</v>
      </c>
    </row>
    <row r="36" spans="1:9" x14ac:dyDescent="0.25">
      <c r="A36" s="5">
        <v>20000</v>
      </c>
      <c r="B36" s="6">
        <v>42570</v>
      </c>
      <c r="C36" s="6" t="s">
        <v>45</v>
      </c>
      <c r="D36" s="5">
        <v>50000</v>
      </c>
      <c r="E36" s="6"/>
      <c r="F36" s="6">
        <v>42601</v>
      </c>
      <c r="G36" s="5">
        <v>15000</v>
      </c>
      <c r="H36" s="6" t="str">
        <f>E35</f>
        <v>deposito</v>
      </c>
      <c r="I36" s="6">
        <v>42643</v>
      </c>
    </row>
    <row r="37" spans="1:9" x14ac:dyDescent="0.25">
      <c r="A37" s="5">
        <v>55000</v>
      </c>
      <c r="B37" s="6">
        <v>42571</v>
      </c>
      <c r="C37" s="8" t="str">
        <f>C29</f>
        <v>DEPOSITO</v>
      </c>
      <c r="D37" s="5"/>
      <c r="E37" s="8" t="str">
        <f>C37</f>
        <v>DEPOSITO</v>
      </c>
      <c r="F37" s="6"/>
      <c r="G37" s="5"/>
      <c r="H37" s="6"/>
      <c r="I37" s="8" t="str">
        <f>E37</f>
        <v>DEPOSITO</v>
      </c>
    </row>
    <row r="38" spans="1:9" x14ac:dyDescent="0.25">
      <c r="A38" s="25">
        <f>SUM(A34:A37)</f>
        <v>81006.880000000005</v>
      </c>
      <c r="B38" s="15">
        <v>42552</v>
      </c>
      <c r="C38" s="20" t="s">
        <v>6</v>
      </c>
      <c r="D38" s="25">
        <f>SUM(D34:D37)</f>
        <v>76006.880000000005</v>
      </c>
      <c r="E38" s="15">
        <v>42583</v>
      </c>
      <c r="F38" s="20" t="s">
        <v>6</v>
      </c>
      <c r="G38" s="25">
        <f>SUM(G34:G37)</f>
        <v>56006.879999999997</v>
      </c>
      <c r="H38" s="15">
        <v>42614</v>
      </c>
      <c r="I38" s="20" t="s">
        <v>6</v>
      </c>
    </row>
    <row r="39" spans="1:9" x14ac:dyDescent="0.25">
      <c r="A39" s="26">
        <f>A38-A33</f>
        <v>-659.78666666666686</v>
      </c>
      <c r="B39" s="16" t="s">
        <v>14</v>
      </c>
      <c r="C39" s="23" t="s">
        <v>15</v>
      </c>
      <c r="D39" s="26">
        <f>D38-D33</f>
        <v>-5659.7866666666669</v>
      </c>
      <c r="E39" s="16" t="s">
        <v>14</v>
      </c>
      <c r="F39" s="23" t="s">
        <v>15</v>
      </c>
      <c r="G39" s="26">
        <f>G38-G33</f>
        <v>-25659.786666666674</v>
      </c>
      <c r="H39" s="16" t="s">
        <v>14</v>
      </c>
      <c r="I39" s="23" t="s">
        <v>15</v>
      </c>
    </row>
    <row r="40" spans="1:9" x14ac:dyDescent="0.25">
      <c r="A40" s="63" t="s">
        <v>29</v>
      </c>
      <c r="B40" s="64"/>
      <c r="C40" s="65"/>
      <c r="D40" s="61" t="s">
        <v>30</v>
      </c>
      <c r="E40" s="61"/>
      <c r="F40" s="61"/>
      <c r="G40" s="61" t="s">
        <v>33</v>
      </c>
      <c r="H40" s="61"/>
      <c r="I40" s="61"/>
    </row>
    <row r="41" spans="1:9" x14ac:dyDescent="0.25">
      <c r="A41" s="14">
        <f>A33</f>
        <v>81666.666666666672</v>
      </c>
      <c r="B41" s="4" t="s">
        <v>7</v>
      </c>
      <c r="C41" s="4"/>
      <c r="D41" s="14">
        <f>D33</f>
        <v>81666.666666666672</v>
      </c>
      <c r="E41" s="4" t="s">
        <v>7</v>
      </c>
      <c r="F41" s="4"/>
      <c r="G41" s="14">
        <f>G33</f>
        <v>81666.666666666672</v>
      </c>
      <c r="H41" s="4" t="s">
        <v>7</v>
      </c>
      <c r="I41" s="4"/>
    </row>
    <row r="42" spans="1:9" x14ac:dyDescent="0.25">
      <c r="A42" s="5">
        <v>1006.88</v>
      </c>
      <c r="B42" s="6">
        <v>42647</v>
      </c>
      <c r="C42" s="6" t="str">
        <f>C35</f>
        <v>deposito</v>
      </c>
      <c r="D42" s="5">
        <v>1006.88</v>
      </c>
      <c r="E42" s="6"/>
      <c r="F42" s="6" t="s">
        <v>4</v>
      </c>
      <c r="G42" s="5">
        <v>1006.88</v>
      </c>
      <c r="H42" s="6"/>
      <c r="I42" s="6" t="s">
        <v>41</v>
      </c>
    </row>
    <row r="43" spans="1:9" x14ac:dyDescent="0.25">
      <c r="A43" s="5">
        <v>60000</v>
      </c>
      <c r="B43" s="6">
        <v>42663</v>
      </c>
      <c r="C43" s="6"/>
      <c r="D43" s="5">
        <v>5000</v>
      </c>
      <c r="E43" s="6">
        <v>42677</v>
      </c>
      <c r="F43" t="s">
        <v>20</v>
      </c>
      <c r="G43" s="5">
        <v>10000</v>
      </c>
      <c r="H43" s="6"/>
      <c r="I43" s="6" t="s">
        <v>20</v>
      </c>
    </row>
    <row r="44" spans="1:9" x14ac:dyDescent="0.25">
      <c r="A44" s="5"/>
      <c r="B44" s="6"/>
      <c r="C44" s="6"/>
      <c r="D44" s="5">
        <v>10000</v>
      </c>
      <c r="E44" s="6">
        <v>42690</v>
      </c>
      <c r="G44" s="5">
        <v>5000</v>
      </c>
      <c r="H44" s="6">
        <v>42724</v>
      </c>
      <c r="I44" s="6" t="str">
        <f>I43</f>
        <v>depositado</v>
      </c>
    </row>
    <row r="45" spans="1:9" x14ac:dyDescent="0.25">
      <c r="A45" s="5"/>
      <c r="B45" s="6"/>
      <c r="C45" s="6"/>
      <c r="D45" s="5"/>
      <c r="E45" s="6"/>
      <c r="G45" s="5">
        <v>65000</v>
      </c>
      <c r="H45" s="6"/>
      <c r="I45" s="6"/>
    </row>
    <row r="46" spans="1:9" x14ac:dyDescent="0.25">
      <c r="A46" s="5"/>
      <c r="B46" s="6"/>
      <c r="C46" s="6"/>
      <c r="D46" s="5">
        <v>75000</v>
      </c>
      <c r="E46" s="6">
        <v>42692</v>
      </c>
      <c r="G46" s="5">
        <v>36000</v>
      </c>
      <c r="H46" s="6">
        <v>42733</v>
      </c>
      <c r="I46" s="6"/>
    </row>
    <row r="47" spans="1:9" x14ac:dyDescent="0.25">
      <c r="A47" s="25">
        <f>SUM(A42:A43)</f>
        <v>61006.879999999997</v>
      </c>
      <c r="B47" s="15">
        <v>42644</v>
      </c>
      <c r="C47" s="20" t="str">
        <f>C38</f>
        <v>repassado</v>
      </c>
      <c r="D47" s="25">
        <f>SUM(D42:D46)</f>
        <v>91006.88</v>
      </c>
      <c r="E47" s="15">
        <v>42675</v>
      </c>
      <c r="F47" s="20" t="s">
        <v>6</v>
      </c>
      <c r="G47" s="25">
        <f>SUM(G42:G46)</f>
        <v>117006.88</v>
      </c>
      <c r="H47" s="15">
        <v>42705</v>
      </c>
      <c r="I47" s="20" t="s">
        <v>6</v>
      </c>
    </row>
    <row r="48" spans="1:9" x14ac:dyDescent="0.25">
      <c r="A48" s="26">
        <f>A47-A41</f>
        <v>-20659.786666666674</v>
      </c>
      <c r="B48" s="16" t="s">
        <v>14</v>
      </c>
      <c r="C48" s="23" t="s">
        <v>15</v>
      </c>
      <c r="D48" s="26">
        <f>D47-D41</f>
        <v>9340.2133333333331</v>
      </c>
      <c r="E48" s="16" t="s">
        <v>14</v>
      </c>
      <c r="F48" s="23" t="s">
        <v>15</v>
      </c>
      <c r="G48" s="26">
        <f>G47-G41</f>
        <v>35340.213333333333</v>
      </c>
      <c r="H48" s="16" t="s">
        <v>14</v>
      </c>
      <c r="I48" s="23" t="s">
        <v>15</v>
      </c>
    </row>
  </sheetData>
  <mergeCells count="13">
    <mergeCell ref="A32:C32"/>
    <mergeCell ref="D32:F32"/>
    <mergeCell ref="G32:I32"/>
    <mergeCell ref="A40:C40"/>
    <mergeCell ref="D40:F40"/>
    <mergeCell ref="G40:I40"/>
    <mergeCell ref="A1:G1"/>
    <mergeCell ref="A19:C19"/>
    <mergeCell ref="D19:F19"/>
    <mergeCell ref="G19:I19"/>
    <mergeCell ref="A26:C26"/>
    <mergeCell ref="D26:F26"/>
    <mergeCell ref="G26:I26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P23" sqref="P23"/>
    </sheetView>
  </sheetViews>
  <sheetFormatPr defaultRowHeight="15" x14ac:dyDescent="0.25"/>
  <cols>
    <col min="1" max="1" width="16.28515625" bestFit="1" customWidth="1"/>
    <col min="2" max="2" width="15.5703125" bestFit="1" customWidth="1"/>
    <col min="3" max="3" width="15.7109375" bestFit="1" customWidth="1"/>
    <col min="4" max="4" width="16.28515625" bestFit="1" customWidth="1"/>
    <col min="5" max="5" width="15.85546875" bestFit="1" customWidth="1"/>
    <col min="6" max="6" width="15.7109375" bestFit="1" customWidth="1"/>
    <col min="7" max="7" width="14.28515625" bestFit="1" customWidth="1"/>
    <col min="8" max="8" width="15.85546875" bestFit="1" customWidth="1"/>
    <col min="9" max="9" width="15.7109375" bestFit="1" customWidth="1"/>
  </cols>
  <sheetData>
    <row r="1" spans="1:9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9" x14ac:dyDescent="0.25">
      <c r="A2" s="27" t="s">
        <v>58</v>
      </c>
      <c r="B2" s="27"/>
      <c r="C2" s="27"/>
    </row>
    <row r="3" spans="1:9" x14ac:dyDescent="0.25">
      <c r="A3" s="10" t="s">
        <v>16</v>
      </c>
      <c r="B3" s="10"/>
      <c r="C3" s="11" t="s">
        <v>11</v>
      </c>
      <c r="G3" s="2"/>
      <c r="H3" s="2"/>
    </row>
    <row r="4" spans="1:9" x14ac:dyDescent="0.25">
      <c r="A4" s="5">
        <v>1020047.84</v>
      </c>
      <c r="B4" s="8"/>
      <c r="C4" s="8"/>
      <c r="D4" s="44">
        <f>A4/12</f>
        <v>85003.986666666664</v>
      </c>
      <c r="G4" s="2"/>
      <c r="H4" s="2"/>
    </row>
    <row r="5" spans="1:9" x14ac:dyDescent="0.25">
      <c r="A5" s="8">
        <f>A25</f>
        <v>81006.880000000005</v>
      </c>
      <c r="B5" s="7">
        <v>42736</v>
      </c>
      <c r="C5" s="8">
        <f>A5-D4</f>
        <v>-3997.1066666666593</v>
      </c>
      <c r="D5" s="2"/>
      <c r="G5" s="2"/>
      <c r="H5" s="2"/>
    </row>
    <row r="6" spans="1:9" x14ac:dyDescent="0.25">
      <c r="A6" s="8">
        <f>D25</f>
        <v>76103.66</v>
      </c>
      <c r="B6" s="7">
        <v>42767</v>
      </c>
      <c r="C6" s="8">
        <f>D26</f>
        <v>-8900.3266666666605</v>
      </c>
      <c r="D6" s="2"/>
      <c r="G6" s="2"/>
      <c r="H6" s="2"/>
    </row>
    <row r="7" spans="1:9" x14ac:dyDescent="0.25">
      <c r="A7" s="8">
        <f>G25</f>
        <v>86107.650000000009</v>
      </c>
      <c r="B7" s="7">
        <v>42795</v>
      </c>
      <c r="C7" s="8">
        <f>A7-D4</f>
        <v>1103.6633333333448</v>
      </c>
      <c r="D7" s="2"/>
    </row>
    <row r="8" spans="1:9" x14ac:dyDescent="0.25">
      <c r="A8" s="8">
        <f>A31</f>
        <v>83900.33</v>
      </c>
      <c r="B8" s="7">
        <v>42826</v>
      </c>
      <c r="C8" s="8">
        <f>A8-D4</f>
        <v>-1103.6566666666622</v>
      </c>
    </row>
    <row r="9" spans="1:9" x14ac:dyDescent="0.25">
      <c r="A9" s="8">
        <f>D31</f>
        <v>85100.77</v>
      </c>
      <c r="B9" s="7">
        <v>42856</v>
      </c>
      <c r="C9" s="8">
        <f>A9-D4</f>
        <v>96.783333333340124</v>
      </c>
      <c r="G9" s="24" t="s">
        <v>54</v>
      </c>
      <c r="H9" s="8">
        <f>A4</f>
        <v>1020047.84</v>
      </c>
    </row>
    <row r="10" spans="1:9" x14ac:dyDescent="0.25">
      <c r="A10" s="8">
        <f>G31</f>
        <v>85003.99</v>
      </c>
      <c r="B10" s="7">
        <v>42887</v>
      </c>
      <c r="C10" s="8">
        <v>0</v>
      </c>
      <c r="G10" s="24" t="s">
        <v>55</v>
      </c>
      <c r="H10" s="8"/>
      <c r="I10" s="40">
        <f>H11/H9</f>
        <v>7.2194094347574914E-2</v>
      </c>
    </row>
    <row r="11" spans="1:9" x14ac:dyDescent="0.25">
      <c r="A11" s="8">
        <f>G31</f>
        <v>85003.99</v>
      </c>
      <c r="B11" s="7">
        <v>42917</v>
      </c>
      <c r="C11" s="8">
        <v>0</v>
      </c>
      <c r="D11" s="24" t="s">
        <v>34</v>
      </c>
      <c r="E11" s="16">
        <f>A18</f>
        <v>1007247.22</v>
      </c>
      <c r="F11" s="29"/>
      <c r="G11" s="24" t="s">
        <v>57</v>
      </c>
      <c r="H11" s="20">
        <v>73641.429999999993</v>
      </c>
    </row>
    <row r="12" spans="1:9" x14ac:dyDescent="0.25">
      <c r="A12" s="8">
        <f>D40</f>
        <v>85003.99</v>
      </c>
      <c r="B12" s="7">
        <v>42948</v>
      </c>
      <c r="C12" s="8">
        <v>0</v>
      </c>
      <c r="D12" s="24" t="s">
        <v>35</v>
      </c>
      <c r="E12" s="16"/>
      <c r="F12" s="31"/>
      <c r="G12" s="20"/>
      <c r="H12" s="24"/>
    </row>
    <row r="13" spans="1:9" x14ac:dyDescent="0.25">
      <c r="A13" s="8">
        <f>G40</f>
        <v>85003.99</v>
      </c>
      <c r="B13" s="7">
        <v>42979</v>
      </c>
      <c r="C13" s="8">
        <v>0</v>
      </c>
      <c r="D13" s="24" t="s">
        <v>36</v>
      </c>
      <c r="E13" s="20">
        <f>A32+D32+G32+A41+D41+G41+A52+D52+G52+G53</f>
        <v>60740.81</v>
      </c>
      <c r="F13" s="4"/>
      <c r="G13" s="1"/>
    </row>
    <row r="14" spans="1:9" x14ac:dyDescent="0.25">
      <c r="A14" s="8">
        <f>A50</f>
        <v>85003.99</v>
      </c>
      <c r="B14" s="7">
        <v>43009</v>
      </c>
      <c r="C14" s="8">
        <v>0</v>
      </c>
      <c r="D14" s="24" t="s">
        <v>37</v>
      </c>
      <c r="E14" s="16"/>
      <c r="F14" s="8"/>
      <c r="G14" s="2"/>
      <c r="H14" s="2">
        <f>H11-E13</f>
        <v>12900.619999999995</v>
      </c>
    </row>
    <row r="15" spans="1:9" x14ac:dyDescent="0.25">
      <c r="A15" s="8">
        <f>D50</f>
        <v>85003.99</v>
      </c>
      <c r="B15" s="7">
        <v>43040</v>
      </c>
      <c r="C15" s="8"/>
      <c r="D15" s="24" t="s">
        <v>39</v>
      </c>
      <c r="E15" s="24"/>
      <c r="F15" s="8"/>
      <c r="G15" s="2"/>
    </row>
    <row r="16" spans="1:9" x14ac:dyDescent="0.25">
      <c r="A16" s="8">
        <f>G50</f>
        <v>85003.99</v>
      </c>
      <c r="B16" s="7">
        <v>43070</v>
      </c>
      <c r="C16" s="8"/>
      <c r="D16" s="24" t="s">
        <v>38</v>
      </c>
      <c r="E16" s="20"/>
      <c r="G16" s="1"/>
    </row>
    <row r="17" spans="1:9" x14ac:dyDescent="0.25">
      <c r="A17" s="8"/>
      <c r="B17" s="15" t="s">
        <v>46</v>
      </c>
      <c r="C17" s="30">
        <f>SUM(C5:C16)</f>
        <v>-12800.643333333297</v>
      </c>
      <c r="D17" s="24"/>
      <c r="E17" s="16"/>
      <c r="G17" s="2"/>
    </row>
    <row r="18" spans="1:9" x14ac:dyDescent="0.25">
      <c r="A18" s="16">
        <f>SUM(A5:A17)</f>
        <v>1007247.22</v>
      </c>
      <c r="B18" s="24" t="s">
        <v>23</v>
      </c>
      <c r="C18" s="39" t="s">
        <v>56</v>
      </c>
      <c r="D18" s="20"/>
      <c r="E18" s="16"/>
    </row>
    <row r="19" spans="1:9" x14ac:dyDescent="0.25">
      <c r="A19" s="63" t="s">
        <v>0</v>
      </c>
      <c r="B19" s="64"/>
      <c r="C19" s="65"/>
      <c r="D19" s="66" t="s">
        <v>1</v>
      </c>
      <c r="E19" s="66"/>
      <c r="F19" s="66"/>
      <c r="G19" s="63" t="s">
        <v>8</v>
      </c>
      <c r="H19" s="64"/>
      <c r="I19" s="65"/>
    </row>
    <row r="20" spans="1:9" x14ac:dyDescent="0.25">
      <c r="A20" s="14">
        <f>D4</f>
        <v>85003.986666666664</v>
      </c>
      <c r="B20" s="4" t="s">
        <v>2</v>
      </c>
      <c r="C20" s="4"/>
      <c r="D20" s="14">
        <f>A20</f>
        <v>85003.986666666664</v>
      </c>
      <c r="E20" s="4" t="s">
        <v>7</v>
      </c>
      <c r="F20" s="4"/>
      <c r="G20" s="14">
        <f>A20</f>
        <v>85003.986666666664</v>
      </c>
      <c r="H20" s="4" t="s">
        <v>7</v>
      </c>
      <c r="I20" s="20"/>
    </row>
    <row r="21" spans="1:9" x14ac:dyDescent="0.25">
      <c r="A21" s="5">
        <v>1006.88</v>
      </c>
      <c r="B21" s="6" t="s">
        <v>41</v>
      </c>
      <c r="C21" s="6">
        <v>42745</v>
      </c>
      <c r="D21" s="5">
        <v>1103.6600000000001</v>
      </c>
      <c r="E21" s="6" t="s">
        <v>4</v>
      </c>
      <c r="F21" s="6">
        <v>42767</v>
      </c>
      <c r="G21" s="5">
        <v>1103.6600000000001</v>
      </c>
      <c r="H21" s="6" t="s">
        <v>4</v>
      </c>
      <c r="I21" s="6">
        <v>42795</v>
      </c>
    </row>
    <row r="22" spans="1:9" x14ac:dyDescent="0.25">
      <c r="A22" s="5">
        <v>20000</v>
      </c>
      <c r="B22" s="21" t="s">
        <v>47</v>
      </c>
      <c r="C22" s="21">
        <v>42744</v>
      </c>
      <c r="D22" s="5">
        <v>75000</v>
      </c>
      <c r="E22" s="21" t="s">
        <v>59</v>
      </c>
      <c r="F22" s="21">
        <v>42787</v>
      </c>
      <c r="G22" s="5">
        <v>85003.99</v>
      </c>
      <c r="H22" s="6"/>
      <c r="I22" s="5"/>
    </row>
    <row r="23" spans="1:9" x14ac:dyDescent="0.25">
      <c r="A23" s="5">
        <v>50000</v>
      </c>
      <c r="B23" s="21" t="s">
        <v>47</v>
      </c>
      <c r="C23" s="21">
        <v>42755</v>
      </c>
      <c r="D23" s="5"/>
      <c r="E23" s="21"/>
      <c r="F23" s="5"/>
      <c r="G23" s="5"/>
      <c r="H23" s="6"/>
      <c r="I23" s="5"/>
    </row>
    <row r="24" spans="1:9" x14ac:dyDescent="0.25">
      <c r="A24" s="5">
        <v>10000</v>
      </c>
      <c r="B24" s="21" t="s">
        <v>47</v>
      </c>
      <c r="C24" s="6"/>
      <c r="D24" s="5"/>
      <c r="E24" s="6"/>
      <c r="F24" s="5"/>
      <c r="G24" s="5"/>
      <c r="H24" s="6"/>
      <c r="I24" s="5"/>
    </row>
    <row r="25" spans="1:9" x14ac:dyDescent="0.25">
      <c r="A25" s="13">
        <f>SUM(A21:A24)</f>
        <v>81006.880000000005</v>
      </c>
      <c r="B25" s="15">
        <v>42736</v>
      </c>
      <c r="C25" s="23" t="s">
        <v>6</v>
      </c>
      <c r="D25" s="13">
        <f>SUM(D21:D24)</f>
        <v>76103.66</v>
      </c>
      <c r="E25" s="15">
        <v>42767</v>
      </c>
      <c r="F25" s="23" t="str">
        <f>C25</f>
        <v>repassado</v>
      </c>
      <c r="G25" s="13">
        <f>SUM(G21:G24)</f>
        <v>86107.650000000009</v>
      </c>
      <c r="H25" s="38">
        <v>42795</v>
      </c>
      <c r="I25" s="20" t="str">
        <f>F25</f>
        <v>repassado</v>
      </c>
    </row>
    <row r="26" spans="1:9" x14ac:dyDescent="0.25">
      <c r="A26" s="12">
        <f>A25-A20</f>
        <v>-3997.1066666666593</v>
      </c>
      <c r="B26" s="23" t="s">
        <v>14</v>
      </c>
      <c r="C26" s="23" t="str">
        <f>C3</f>
        <v>Déb. Legis.</v>
      </c>
      <c r="D26" s="12">
        <f>D25-D20</f>
        <v>-8900.3266666666605</v>
      </c>
      <c r="E26" s="15" t="s">
        <v>14</v>
      </c>
      <c r="F26" s="23" t="str">
        <f>C26</f>
        <v>Déb. Legis.</v>
      </c>
      <c r="G26" s="12">
        <f>G25-G20</f>
        <v>1103.6633333333448</v>
      </c>
      <c r="H26" s="16" t="s">
        <v>14</v>
      </c>
      <c r="I26" s="23" t="str">
        <f>F26</f>
        <v>Déb. Legis.</v>
      </c>
    </row>
    <row r="27" spans="1:9" x14ac:dyDescent="0.25">
      <c r="A27" s="63" t="s">
        <v>18</v>
      </c>
      <c r="B27" s="64"/>
      <c r="C27" s="65"/>
      <c r="D27" s="61" t="s">
        <v>19</v>
      </c>
      <c r="E27" s="61"/>
      <c r="F27" s="61"/>
      <c r="G27" s="61" t="s">
        <v>22</v>
      </c>
      <c r="H27" s="61"/>
      <c r="I27" s="61"/>
    </row>
    <row r="28" spans="1:9" x14ac:dyDescent="0.25">
      <c r="A28" s="14">
        <f>D28</f>
        <v>85003.986666666664</v>
      </c>
      <c r="B28" s="4" t="s">
        <v>7</v>
      </c>
      <c r="C28" s="4"/>
      <c r="D28" s="14">
        <f>D20</f>
        <v>85003.986666666664</v>
      </c>
      <c r="E28" s="4" t="s">
        <v>7</v>
      </c>
      <c r="F28" s="4"/>
      <c r="G28" s="14">
        <f>G20</f>
        <v>85003.986666666664</v>
      </c>
      <c r="H28" s="4" t="s">
        <v>7</v>
      </c>
      <c r="I28" s="4"/>
    </row>
    <row r="29" spans="1:9" x14ac:dyDescent="0.25">
      <c r="A29" s="5">
        <v>1103.6600000000001</v>
      </c>
      <c r="B29" s="6" t="s">
        <v>60</v>
      </c>
      <c r="C29" s="6">
        <v>42829</v>
      </c>
      <c r="D29" s="5">
        <f>D21</f>
        <v>1103.6600000000001</v>
      </c>
      <c r="E29" s="6">
        <v>42857</v>
      </c>
      <c r="F29" s="6"/>
      <c r="G29" s="5">
        <v>1103.6600000000001</v>
      </c>
      <c r="H29" s="6">
        <v>42895</v>
      </c>
      <c r="I29" s="6"/>
    </row>
    <row r="30" spans="1:9" x14ac:dyDescent="0.25">
      <c r="A30" s="5">
        <v>82796.67</v>
      </c>
      <c r="B30" s="6"/>
      <c r="C30" s="5"/>
      <c r="D30" s="5">
        <v>83997.11</v>
      </c>
      <c r="E30" s="6"/>
      <c r="F30" s="6"/>
      <c r="G30" s="5">
        <v>83900.33</v>
      </c>
      <c r="H30" s="6"/>
      <c r="I30" s="6" t="s">
        <v>45</v>
      </c>
    </row>
    <row r="31" spans="1:9" x14ac:dyDescent="0.25">
      <c r="A31" s="25">
        <f>SUM(A29:A30)</f>
        <v>83900.33</v>
      </c>
      <c r="B31" s="15">
        <v>42826</v>
      </c>
      <c r="C31" s="20" t="str">
        <f>C25</f>
        <v>repassado</v>
      </c>
      <c r="D31" s="25">
        <f>SUM(D29:D30)</f>
        <v>85100.77</v>
      </c>
      <c r="E31" s="15">
        <v>42856</v>
      </c>
      <c r="F31" s="20" t="str">
        <f>C25</f>
        <v>repassado</v>
      </c>
      <c r="G31" s="25">
        <f>SUM(G29:G30)</f>
        <v>85003.99</v>
      </c>
      <c r="H31" s="15">
        <v>42887</v>
      </c>
      <c r="I31" s="20" t="str">
        <f>F31</f>
        <v>repassado</v>
      </c>
    </row>
    <row r="32" spans="1:9" x14ac:dyDescent="0.25">
      <c r="A32" s="45">
        <v>2132.36</v>
      </c>
      <c r="B32" s="47">
        <v>42857</v>
      </c>
      <c r="C32" s="46" t="s">
        <v>56</v>
      </c>
      <c r="D32" s="45">
        <v>2200</v>
      </c>
      <c r="E32" s="47">
        <v>42898</v>
      </c>
      <c r="F32" s="46"/>
      <c r="G32" s="45">
        <v>2200</v>
      </c>
      <c r="H32" s="47">
        <v>42922</v>
      </c>
      <c r="I32" s="46" t="s">
        <v>61</v>
      </c>
    </row>
    <row r="33" spans="1:9" x14ac:dyDescent="0.25">
      <c r="A33" s="26"/>
      <c r="B33" s="16" t="s">
        <v>14</v>
      </c>
      <c r="C33" s="23" t="s">
        <v>15</v>
      </c>
      <c r="D33" s="26"/>
      <c r="E33" s="16" t="str">
        <f>B33</f>
        <v>saldo</v>
      </c>
      <c r="F33" s="23" t="s">
        <v>15</v>
      </c>
      <c r="G33" s="26">
        <f>G31-G28</f>
        <v>3.3333333412883803E-3</v>
      </c>
      <c r="H33" s="16" t="s">
        <v>14</v>
      </c>
      <c r="I33" s="23" t="s">
        <v>15</v>
      </c>
    </row>
    <row r="34" spans="1:9" x14ac:dyDescent="0.25">
      <c r="A34" s="63" t="s">
        <v>25</v>
      </c>
      <c r="B34" s="64"/>
      <c r="C34" s="65"/>
      <c r="D34" s="61" t="s">
        <v>27</v>
      </c>
      <c r="E34" s="61"/>
      <c r="F34" s="61"/>
      <c r="G34" s="61" t="s">
        <v>28</v>
      </c>
      <c r="H34" s="61"/>
      <c r="I34" s="61"/>
    </row>
    <row r="35" spans="1:9" x14ac:dyDescent="0.25">
      <c r="A35" s="14">
        <f>A28</f>
        <v>85003.986666666664</v>
      </c>
      <c r="B35" s="4" t="s">
        <v>7</v>
      </c>
      <c r="C35" s="4"/>
      <c r="D35" s="14">
        <f>D28</f>
        <v>85003.986666666664</v>
      </c>
      <c r="E35" s="4" t="s">
        <v>7</v>
      </c>
      <c r="F35" s="4"/>
      <c r="G35" s="14">
        <f>G28</f>
        <v>85003.986666666664</v>
      </c>
      <c r="H35" s="4" t="s">
        <v>7</v>
      </c>
      <c r="I35" s="4"/>
    </row>
    <row r="36" spans="1:9" x14ac:dyDescent="0.25">
      <c r="A36" s="41">
        <v>1103.6600000000001</v>
      </c>
      <c r="B36" s="42" t="s">
        <v>4</v>
      </c>
      <c r="C36" s="42">
        <v>42920</v>
      </c>
      <c r="D36" s="41">
        <v>1103.6600000000001</v>
      </c>
      <c r="E36" s="43" t="s">
        <v>63</v>
      </c>
      <c r="F36" s="42">
        <v>42949</v>
      </c>
      <c r="G36" s="41">
        <v>1103.6600000000001</v>
      </c>
      <c r="H36" s="42">
        <v>42983</v>
      </c>
      <c r="I36" s="42"/>
    </row>
    <row r="37" spans="1:9" x14ac:dyDescent="0.25">
      <c r="A37" s="5">
        <v>83900.33</v>
      </c>
      <c r="B37" s="6" t="s">
        <v>62</v>
      </c>
      <c r="C37" s="6">
        <v>42934</v>
      </c>
      <c r="D37" s="5">
        <v>83900.33</v>
      </c>
      <c r="E37" s="6" t="s">
        <v>64</v>
      </c>
      <c r="F37" s="6">
        <v>42964</v>
      </c>
      <c r="G37" s="5">
        <v>83900.33</v>
      </c>
      <c r="H37" s="6">
        <v>42999</v>
      </c>
      <c r="I37" s="6"/>
    </row>
    <row r="38" spans="1:9" x14ac:dyDescent="0.25">
      <c r="A38" s="5"/>
      <c r="B38" s="6"/>
      <c r="C38" s="6"/>
      <c r="D38" s="5"/>
      <c r="E38" s="6"/>
      <c r="F38" s="6"/>
      <c r="G38" s="5"/>
      <c r="H38" s="6"/>
      <c r="I38" s="6"/>
    </row>
    <row r="39" spans="1:9" x14ac:dyDescent="0.25">
      <c r="A39" s="5"/>
      <c r="B39" s="6"/>
      <c r="C39" s="8"/>
      <c r="D39" s="5"/>
      <c r="E39" s="8"/>
      <c r="F39" s="6"/>
      <c r="G39" s="5"/>
      <c r="H39" s="6"/>
      <c r="I39" s="8"/>
    </row>
    <row r="40" spans="1:9" x14ac:dyDescent="0.25">
      <c r="A40" s="25">
        <f>SUM(A36:A38)</f>
        <v>85003.99</v>
      </c>
      <c r="B40" s="15">
        <v>42917</v>
      </c>
      <c r="C40" s="20" t="s">
        <v>6</v>
      </c>
      <c r="D40" s="25">
        <f>SUM(D36:D38)</f>
        <v>85003.99</v>
      </c>
      <c r="E40" s="15">
        <v>42948</v>
      </c>
      <c r="F40" s="20" t="s">
        <v>6</v>
      </c>
      <c r="G40" s="25">
        <f>SUM(G36:G38)</f>
        <v>85003.99</v>
      </c>
      <c r="H40" s="15">
        <v>42979</v>
      </c>
      <c r="I40" s="20" t="s">
        <v>6</v>
      </c>
    </row>
    <row r="41" spans="1:9" x14ac:dyDescent="0.25">
      <c r="A41" s="48">
        <v>2200</v>
      </c>
      <c r="B41" s="50">
        <v>42949</v>
      </c>
      <c r="C41" s="49" t="s">
        <v>65</v>
      </c>
      <c r="D41" s="48">
        <v>2200</v>
      </c>
      <c r="E41" s="50">
        <v>42982</v>
      </c>
      <c r="F41" s="49" t="s">
        <v>61</v>
      </c>
      <c r="G41" s="48">
        <v>10000</v>
      </c>
      <c r="H41" s="50">
        <v>43012</v>
      </c>
      <c r="I41" s="49"/>
    </row>
    <row r="42" spans="1:9" x14ac:dyDescent="0.25">
      <c r="A42" s="26">
        <f>A40-A35</f>
        <v>3.3333333412883803E-3</v>
      </c>
      <c r="B42" s="16" t="s">
        <v>14</v>
      </c>
      <c r="C42" s="23" t="s">
        <v>15</v>
      </c>
      <c r="D42" s="26">
        <f>D40-D35</f>
        <v>3.3333333412883803E-3</v>
      </c>
      <c r="E42" s="16" t="s">
        <v>14</v>
      </c>
      <c r="F42" s="23" t="s">
        <v>15</v>
      </c>
      <c r="G42" s="26">
        <f>G40-G35</f>
        <v>3.3333333412883803E-3</v>
      </c>
      <c r="H42" s="16" t="s">
        <v>14</v>
      </c>
      <c r="I42" s="23" t="s">
        <v>15</v>
      </c>
    </row>
    <row r="43" spans="1:9" x14ac:dyDescent="0.25">
      <c r="A43" s="63" t="s">
        <v>29</v>
      </c>
      <c r="B43" s="64"/>
      <c r="C43" s="65"/>
      <c r="D43" s="61" t="s">
        <v>30</v>
      </c>
      <c r="E43" s="61"/>
      <c r="F43" s="61"/>
      <c r="G43" s="61" t="s">
        <v>33</v>
      </c>
      <c r="H43" s="61"/>
      <c r="I43" s="61"/>
    </row>
    <row r="44" spans="1:9" x14ac:dyDescent="0.25">
      <c r="A44" s="14">
        <f>A35</f>
        <v>85003.986666666664</v>
      </c>
      <c r="B44" s="4" t="s">
        <v>7</v>
      </c>
      <c r="C44" s="4"/>
      <c r="D44" s="14">
        <f>D35</f>
        <v>85003.986666666664</v>
      </c>
      <c r="E44" s="4" t="s">
        <v>7</v>
      </c>
      <c r="F44" s="4"/>
      <c r="G44" s="14">
        <f>G35</f>
        <v>85003.986666666664</v>
      </c>
      <c r="H44" s="4" t="s">
        <v>7</v>
      </c>
      <c r="I44" s="4"/>
    </row>
    <row r="45" spans="1:9" x14ac:dyDescent="0.25">
      <c r="A45" s="5">
        <v>83900.33</v>
      </c>
      <c r="B45" s="6" t="s">
        <v>66</v>
      </c>
      <c r="C45" s="6">
        <v>43028</v>
      </c>
      <c r="D45" s="5">
        <v>1103.6600000000001</v>
      </c>
      <c r="E45" s="6" t="s">
        <v>4</v>
      </c>
      <c r="F45" s="6">
        <v>43046</v>
      </c>
      <c r="G45" s="5">
        <v>1103.6600000000001</v>
      </c>
      <c r="H45" s="6">
        <v>43074</v>
      </c>
      <c r="I45" s="6"/>
    </row>
    <row r="46" spans="1:9" x14ac:dyDescent="0.25">
      <c r="A46" s="5">
        <v>1103.6600000000001</v>
      </c>
      <c r="B46" s="6" t="s">
        <v>67</v>
      </c>
      <c r="C46" s="6">
        <v>43046</v>
      </c>
      <c r="D46" s="5">
        <v>83900.33</v>
      </c>
      <c r="E46" s="6" t="s">
        <v>42</v>
      </c>
      <c r="F46" s="36">
        <v>43059</v>
      </c>
      <c r="G46" s="5">
        <v>83900.33</v>
      </c>
      <c r="H46" s="6">
        <v>43089</v>
      </c>
      <c r="I46" s="6"/>
    </row>
    <row r="47" spans="1:9" x14ac:dyDescent="0.25">
      <c r="A47" s="5"/>
      <c r="B47" s="6"/>
      <c r="C47" s="6"/>
      <c r="D47" s="5"/>
      <c r="E47" s="6"/>
      <c r="G47" s="5"/>
      <c r="H47" s="6"/>
      <c r="I47" s="6"/>
    </row>
    <row r="48" spans="1:9" x14ac:dyDescent="0.25">
      <c r="A48" s="5"/>
      <c r="B48" s="6"/>
      <c r="C48" s="6"/>
      <c r="D48" s="5"/>
      <c r="E48" s="6"/>
      <c r="G48" s="5"/>
      <c r="H48" s="6"/>
      <c r="I48" s="6"/>
    </row>
    <row r="49" spans="1:9" x14ac:dyDescent="0.25">
      <c r="A49" s="5"/>
      <c r="B49" s="6"/>
      <c r="C49" s="6"/>
      <c r="D49" s="5"/>
      <c r="E49" s="6"/>
      <c r="G49" s="5"/>
      <c r="H49" s="6"/>
      <c r="I49" s="6"/>
    </row>
    <row r="50" spans="1:9" x14ac:dyDescent="0.25">
      <c r="A50" s="25">
        <f>SUM(A45:A46)</f>
        <v>85003.99</v>
      </c>
      <c r="B50" s="15">
        <v>43009</v>
      </c>
      <c r="C50" s="20" t="str">
        <f>C40</f>
        <v>repassado</v>
      </c>
      <c r="D50" s="25">
        <f>SUM(D45:D49)</f>
        <v>85003.99</v>
      </c>
      <c r="E50" s="15">
        <v>43040</v>
      </c>
      <c r="F50" s="20" t="s">
        <v>6</v>
      </c>
      <c r="G50" s="25">
        <f>SUM(G45:G49)</f>
        <v>85003.99</v>
      </c>
      <c r="H50" s="15">
        <v>43070</v>
      </c>
      <c r="I50" s="20" t="s">
        <v>6</v>
      </c>
    </row>
    <row r="51" spans="1:9" x14ac:dyDescent="0.25">
      <c r="A51" s="26">
        <f>A50-A44</f>
        <v>3.3333333412883803E-3</v>
      </c>
      <c r="B51" s="16" t="s">
        <v>14</v>
      </c>
      <c r="C51" s="23" t="s">
        <v>15</v>
      </c>
      <c r="D51" s="26">
        <f>D50-D44</f>
        <v>3.3333333412883803E-3</v>
      </c>
      <c r="E51" s="16" t="s">
        <v>14</v>
      </c>
      <c r="F51" s="23" t="s">
        <v>15</v>
      </c>
      <c r="G51" s="26">
        <f>G50-G44</f>
        <v>3.3333333412883803E-3</v>
      </c>
      <c r="H51" s="16" t="s">
        <v>14</v>
      </c>
      <c r="I51" s="23" t="s">
        <v>15</v>
      </c>
    </row>
    <row r="52" spans="1:9" x14ac:dyDescent="0.25">
      <c r="A52" s="51">
        <v>10000</v>
      </c>
      <c r="B52" s="36">
        <v>43041</v>
      </c>
      <c r="C52" t="s">
        <v>61</v>
      </c>
      <c r="D52" s="51">
        <v>10000</v>
      </c>
      <c r="E52" s="36">
        <v>43059</v>
      </c>
      <c r="F52" t="str">
        <f>C52</f>
        <v>devolução</v>
      </c>
      <c r="G52" s="52">
        <v>10000</v>
      </c>
      <c r="H52" s="36">
        <v>43077</v>
      </c>
      <c r="I52" t="str">
        <f>C52</f>
        <v>devolução</v>
      </c>
    </row>
    <row r="53" spans="1:9" x14ac:dyDescent="0.25">
      <c r="G53" s="52">
        <v>9808.4500000000007</v>
      </c>
      <c r="H53" s="36">
        <v>43097</v>
      </c>
      <c r="I53" t="str">
        <f>C52</f>
        <v>devolução</v>
      </c>
    </row>
    <row r="54" spans="1:9" x14ac:dyDescent="0.25">
      <c r="G54" s="2"/>
    </row>
  </sheetData>
  <mergeCells count="13">
    <mergeCell ref="A34:C34"/>
    <mergeCell ref="D34:F34"/>
    <mergeCell ref="G34:I34"/>
    <mergeCell ref="A43:C43"/>
    <mergeCell ref="D43:F43"/>
    <mergeCell ref="G43:I43"/>
    <mergeCell ref="A1:G1"/>
    <mergeCell ref="A19:C19"/>
    <mergeCell ref="D19:F19"/>
    <mergeCell ref="G19:I19"/>
    <mergeCell ref="A27:C27"/>
    <mergeCell ref="D27:F27"/>
    <mergeCell ref="G27:I27"/>
  </mergeCells>
  <pageMargins left="0.51181102362204722" right="0.51181102362204722" top="0.78740157480314965" bottom="0.78740157480314965" header="0.31496062992125984" footer="0.31496062992125984"/>
  <pageSetup paperSize="9" scale="8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sqref="A1:I51"/>
    </sheetView>
  </sheetViews>
  <sheetFormatPr defaultRowHeight="15" x14ac:dyDescent="0.25"/>
  <cols>
    <col min="1" max="1" width="16.28515625" bestFit="1" customWidth="1"/>
    <col min="2" max="2" width="15.5703125" bestFit="1" customWidth="1"/>
    <col min="3" max="3" width="15.7109375" bestFit="1" customWidth="1"/>
    <col min="4" max="4" width="14" bestFit="1" customWidth="1"/>
    <col min="5" max="5" width="15.85546875" bestFit="1" customWidth="1"/>
    <col min="6" max="6" width="15.7109375" bestFit="1" customWidth="1"/>
    <col min="7" max="7" width="14.140625" bestFit="1" customWidth="1"/>
    <col min="8" max="8" width="15.85546875" bestFit="1" customWidth="1"/>
    <col min="9" max="9" width="15.7109375" bestFit="1" customWidth="1"/>
  </cols>
  <sheetData>
    <row r="1" spans="1:9" ht="23.25" x14ac:dyDescent="0.35">
      <c r="A1" s="62" t="s">
        <v>31</v>
      </c>
      <c r="B1" s="62"/>
      <c r="C1" s="62"/>
      <c r="D1" s="62"/>
      <c r="E1" s="62"/>
      <c r="F1" s="62"/>
      <c r="G1" s="62"/>
      <c r="H1" s="3"/>
    </row>
    <row r="2" spans="1:9" x14ac:dyDescent="0.25">
      <c r="A2" s="27" t="s">
        <v>58</v>
      </c>
      <c r="B2" s="27"/>
      <c r="C2" s="27"/>
    </row>
    <row r="3" spans="1:9" x14ac:dyDescent="0.25">
      <c r="A3" s="10" t="s">
        <v>16</v>
      </c>
      <c r="B3" s="10"/>
      <c r="C3" s="11" t="s">
        <v>11</v>
      </c>
      <c r="G3" s="2"/>
      <c r="H3" s="2"/>
    </row>
    <row r="4" spans="1:9" x14ac:dyDescent="0.25">
      <c r="A4" s="5">
        <v>1025126.76</v>
      </c>
      <c r="B4" s="8"/>
      <c r="C4" s="8"/>
      <c r="D4" s="44">
        <f>A4/12</f>
        <v>85427.23</v>
      </c>
      <c r="G4" s="2"/>
      <c r="H4" s="2"/>
    </row>
    <row r="5" spans="1:9" x14ac:dyDescent="0.25">
      <c r="A5" s="8">
        <f>A25</f>
        <v>81103.66</v>
      </c>
      <c r="B5" s="7">
        <v>43101</v>
      </c>
      <c r="C5" s="8">
        <f>A5-D4</f>
        <v>-4323.5699999999924</v>
      </c>
      <c r="D5" s="2"/>
      <c r="G5" s="2"/>
      <c r="H5" s="2"/>
    </row>
    <row r="6" spans="1:9" x14ac:dyDescent="0.25">
      <c r="A6" s="8">
        <f>D25</f>
        <v>89750.799999999988</v>
      </c>
      <c r="B6" s="7">
        <v>43132</v>
      </c>
      <c r="C6" s="8">
        <f>D26</f>
        <v>4323.5699999999924</v>
      </c>
      <c r="D6" s="2"/>
      <c r="G6" s="2"/>
      <c r="H6" s="2"/>
    </row>
    <row r="7" spans="1:9" x14ac:dyDescent="0.25">
      <c r="A7" s="8">
        <f>G25</f>
        <v>85427.23</v>
      </c>
      <c r="B7" s="7">
        <v>43160</v>
      </c>
      <c r="C7" s="8">
        <f>G26</f>
        <v>0</v>
      </c>
      <c r="D7" s="2"/>
    </row>
    <row r="8" spans="1:9" x14ac:dyDescent="0.25">
      <c r="A8" s="8">
        <f>A32</f>
        <v>85427.23</v>
      </c>
      <c r="B8" s="7">
        <v>43191</v>
      </c>
      <c r="C8" s="8">
        <f>A33</f>
        <v>0</v>
      </c>
    </row>
    <row r="9" spans="1:9" x14ac:dyDescent="0.25">
      <c r="A9" s="8">
        <f>A32</f>
        <v>85427.23</v>
      </c>
      <c r="B9" s="7">
        <v>43221</v>
      </c>
      <c r="C9" s="8">
        <f>D33</f>
        <v>0</v>
      </c>
      <c r="G9" s="24" t="s">
        <v>54</v>
      </c>
      <c r="H9" s="8">
        <f>A4</f>
        <v>1025126.76</v>
      </c>
    </row>
    <row r="10" spans="1:9" x14ac:dyDescent="0.25">
      <c r="A10" s="8">
        <f>G32</f>
        <v>85427.23</v>
      </c>
      <c r="B10" s="7">
        <v>43252</v>
      </c>
      <c r="C10" s="8">
        <f>G33</f>
        <v>0</v>
      </c>
      <c r="G10" s="24" t="s">
        <v>55</v>
      </c>
      <c r="H10" s="8"/>
      <c r="I10" s="40"/>
    </row>
    <row r="11" spans="1:9" x14ac:dyDescent="0.25">
      <c r="A11" s="8">
        <f>A41</f>
        <v>85427.23</v>
      </c>
      <c r="B11" s="7">
        <v>43282</v>
      </c>
      <c r="C11" s="8">
        <f>A43</f>
        <v>0</v>
      </c>
      <c r="D11" s="24" t="s">
        <v>34</v>
      </c>
      <c r="E11" s="16">
        <f>A18</f>
        <v>1025126.7599999999</v>
      </c>
      <c r="F11" s="29"/>
      <c r="G11" s="24" t="s">
        <v>57</v>
      </c>
      <c r="H11" s="20"/>
    </row>
    <row r="12" spans="1:9" x14ac:dyDescent="0.25">
      <c r="A12" s="8">
        <f>D41</f>
        <v>85427.23</v>
      </c>
      <c r="B12" s="7">
        <v>43313</v>
      </c>
      <c r="C12" s="8">
        <f>D43</f>
        <v>0</v>
      </c>
      <c r="D12" s="24" t="s">
        <v>35</v>
      </c>
      <c r="E12" s="16"/>
      <c r="F12" s="31"/>
      <c r="G12" s="20"/>
      <c r="H12" s="24"/>
    </row>
    <row r="13" spans="1:9" x14ac:dyDescent="0.25">
      <c r="A13" s="8">
        <f>G41</f>
        <v>85427.23</v>
      </c>
      <c r="B13" s="7">
        <v>43344</v>
      </c>
      <c r="C13" s="8">
        <f>G43</f>
        <v>0</v>
      </c>
      <c r="D13" s="24" t="s">
        <v>36</v>
      </c>
      <c r="E13" s="20">
        <f>A27+D27+G27+A34+D34+G34+A42+D42+G42+A51</f>
        <v>36000</v>
      </c>
      <c r="F13" s="4"/>
      <c r="G13" s="1"/>
    </row>
    <row r="14" spans="1:9" x14ac:dyDescent="0.25">
      <c r="A14" s="8">
        <f>A49</f>
        <v>85427.23</v>
      </c>
      <c r="B14" s="7">
        <v>43374</v>
      </c>
      <c r="C14" s="8">
        <f>A50</f>
        <v>0</v>
      </c>
      <c r="D14" s="24" t="s">
        <v>37</v>
      </c>
      <c r="E14" s="16"/>
      <c r="F14" s="8"/>
      <c r="G14" s="2"/>
      <c r="H14" s="2"/>
    </row>
    <row r="15" spans="1:9" x14ac:dyDescent="0.25">
      <c r="A15" s="8">
        <f>D49</f>
        <v>105427.23</v>
      </c>
      <c r="B15" s="7">
        <v>43405</v>
      </c>
      <c r="C15" s="8">
        <f>D50</f>
        <v>20000</v>
      </c>
      <c r="D15" s="24" t="s">
        <v>39</v>
      </c>
      <c r="E15" s="24"/>
      <c r="F15" s="8"/>
      <c r="G15" s="2"/>
    </row>
    <row r="16" spans="1:9" x14ac:dyDescent="0.25">
      <c r="A16" s="8">
        <f>G49</f>
        <v>65427.23</v>
      </c>
      <c r="B16" s="7">
        <v>43435</v>
      </c>
      <c r="C16" s="8">
        <f>G50</f>
        <v>-19999.999999999993</v>
      </c>
      <c r="D16" s="24" t="s">
        <v>38</v>
      </c>
      <c r="E16" s="20"/>
      <c r="G16" s="1"/>
    </row>
    <row r="17" spans="1:9" x14ac:dyDescent="0.25">
      <c r="A17" s="8"/>
      <c r="B17" s="15" t="s">
        <v>46</v>
      </c>
      <c r="C17" s="30">
        <f>SUM(C5:C16)</f>
        <v>0</v>
      </c>
      <c r="D17" s="24"/>
      <c r="E17" s="16"/>
      <c r="G17" s="2"/>
    </row>
    <row r="18" spans="1:9" x14ac:dyDescent="0.25">
      <c r="A18" s="16">
        <f>SUM(A5:A17)</f>
        <v>1025126.7599999999</v>
      </c>
      <c r="B18" s="24" t="s">
        <v>23</v>
      </c>
      <c r="C18" s="39" t="s">
        <v>56</v>
      </c>
      <c r="D18" s="20"/>
      <c r="E18" s="16"/>
    </row>
    <row r="19" spans="1:9" x14ac:dyDescent="0.25">
      <c r="A19" s="63" t="s">
        <v>0</v>
      </c>
      <c r="B19" s="64"/>
      <c r="C19" s="65"/>
      <c r="D19" s="66" t="s">
        <v>1</v>
      </c>
      <c r="E19" s="66"/>
      <c r="F19" s="66"/>
      <c r="G19" s="63" t="s">
        <v>8</v>
      </c>
      <c r="H19" s="64"/>
      <c r="I19" s="65"/>
    </row>
    <row r="20" spans="1:9" x14ac:dyDescent="0.25">
      <c r="A20" s="14">
        <f>D4</f>
        <v>85427.23</v>
      </c>
      <c r="B20" s="4" t="s">
        <v>2</v>
      </c>
      <c r="C20" s="4"/>
      <c r="D20" s="14">
        <f>A20</f>
        <v>85427.23</v>
      </c>
      <c r="E20" s="4" t="s">
        <v>7</v>
      </c>
      <c r="F20" s="4"/>
      <c r="G20" s="14">
        <f>A20</f>
        <v>85427.23</v>
      </c>
      <c r="H20" s="4" t="s">
        <v>7</v>
      </c>
      <c r="I20" s="20"/>
    </row>
    <row r="21" spans="1:9" x14ac:dyDescent="0.25">
      <c r="A21" s="5">
        <v>1103.6600000000001</v>
      </c>
      <c r="B21" s="6" t="s">
        <v>41</v>
      </c>
      <c r="C21" s="6">
        <v>43105</v>
      </c>
      <c r="D21" s="5">
        <v>1175.1500000000001</v>
      </c>
      <c r="E21" s="6">
        <v>43136</v>
      </c>
      <c r="F21" s="6" t="str">
        <f>B21</f>
        <v>UVERGS</v>
      </c>
      <c r="G21" s="5">
        <v>1175.1500000000001</v>
      </c>
      <c r="H21" s="6">
        <v>43165</v>
      </c>
      <c r="I21" s="6" t="str">
        <f>B21</f>
        <v>UVERGS</v>
      </c>
    </row>
    <row r="22" spans="1:9" x14ac:dyDescent="0.25">
      <c r="A22" s="5">
        <v>15000</v>
      </c>
      <c r="B22" s="21" t="s">
        <v>47</v>
      </c>
      <c r="C22" s="21">
        <v>43109</v>
      </c>
      <c r="D22" s="5">
        <v>68575.649999999994</v>
      </c>
      <c r="E22" s="21">
        <v>43151</v>
      </c>
      <c r="F22" s="21" t="str">
        <f>B22</f>
        <v>DEPOSITADO</v>
      </c>
      <c r="G22" s="5">
        <v>84252.08</v>
      </c>
      <c r="H22" s="6">
        <v>43179</v>
      </c>
      <c r="I22" s="5" t="str">
        <f>F23</f>
        <v>DEPOSITADO</v>
      </c>
    </row>
    <row r="23" spans="1:9" x14ac:dyDescent="0.25">
      <c r="A23" s="5">
        <v>65000</v>
      </c>
      <c r="B23" s="21" t="s">
        <v>47</v>
      </c>
      <c r="C23" s="21">
        <v>43119</v>
      </c>
      <c r="D23" s="5">
        <v>20000</v>
      </c>
      <c r="E23" s="21">
        <v>43157</v>
      </c>
      <c r="F23" s="21" t="str">
        <f>B23</f>
        <v>DEPOSITADO</v>
      </c>
      <c r="G23" s="5"/>
      <c r="H23" s="6"/>
      <c r="I23" s="5"/>
    </row>
    <row r="24" spans="1:9" x14ac:dyDescent="0.25">
      <c r="A24" s="5"/>
      <c r="B24" s="21" t="s">
        <v>47</v>
      </c>
      <c r="C24" s="6"/>
      <c r="D24" s="5"/>
      <c r="E24" s="6"/>
      <c r="F24" s="5"/>
      <c r="G24" s="5"/>
      <c r="H24" s="6"/>
      <c r="I24" s="5"/>
    </row>
    <row r="25" spans="1:9" x14ac:dyDescent="0.25">
      <c r="A25" s="13">
        <f>SUM(A21:A24)</f>
        <v>81103.66</v>
      </c>
      <c r="B25" s="15">
        <f>B5</f>
        <v>43101</v>
      </c>
      <c r="C25" s="23" t="s">
        <v>6</v>
      </c>
      <c r="D25" s="13">
        <f>SUM(D21:D24)</f>
        <v>89750.799999999988</v>
      </c>
      <c r="E25" s="15">
        <f>B6</f>
        <v>43132</v>
      </c>
      <c r="F25" s="23" t="str">
        <f>C25</f>
        <v>repassado</v>
      </c>
      <c r="G25" s="13">
        <f>SUM(G21:G24)</f>
        <v>85427.23</v>
      </c>
      <c r="H25" s="38">
        <f>B7</f>
        <v>43160</v>
      </c>
      <c r="I25" s="20" t="str">
        <f>F25</f>
        <v>repassado</v>
      </c>
    </row>
    <row r="26" spans="1:9" x14ac:dyDescent="0.25">
      <c r="A26" s="12">
        <f>A25-A20</f>
        <v>-4323.5699999999924</v>
      </c>
      <c r="B26" s="23" t="s">
        <v>14</v>
      </c>
      <c r="C26" s="23" t="str">
        <f>C3</f>
        <v>Déb. Legis.</v>
      </c>
      <c r="D26" s="12">
        <f>D25-D20</f>
        <v>4323.5699999999924</v>
      </c>
      <c r="E26" s="15" t="s">
        <v>14</v>
      </c>
      <c r="F26" s="23" t="str">
        <f>C26</f>
        <v>Déb. Legis.</v>
      </c>
      <c r="G26" s="12">
        <f>G25-G20</f>
        <v>0</v>
      </c>
      <c r="H26" s="16" t="s">
        <v>14</v>
      </c>
      <c r="I26" s="23" t="str">
        <f>F26</f>
        <v>Déb. Legis.</v>
      </c>
    </row>
    <row r="27" spans="1:9" x14ac:dyDescent="0.25">
      <c r="A27" s="55"/>
      <c r="B27" s="53"/>
      <c r="C27" s="54"/>
      <c r="D27" s="49">
        <v>20000</v>
      </c>
      <c r="E27" s="23">
        <v>43157</v>
      </c>
      <c r="F27" s="23" t="s">
        <v>61</v>
      </c>
      <c r="G27" s="49">
        <v>2000</v>
      </c>
      <c r="H27" s="23">
        <v>43185</v>
      </c>
      <c r="I27" s="23" t="str">
        <f>F27</f>
        <v>devolução</v>
      </c>
    </row>
    <row r="28" spans="1:9" x14ac:dyDescent="0.25">
      <c r="A28" s="63" t="s">
        <v>18</v>
      </c>
      <c r="B28" s="64"/>
      <c r="C28" s="65"/>
      <c r="D28" s="61" t="s">
        <v>19</v>
      </c>
      <c r="E28" s="61"/>
      <c r="F28" s="61"/>
      <c r="G28" s="61" t="s">
        <v>22</v>
      </c>
      <c r="H28" s="61"/>
      <c r="I28" s="61"/>
    </row>
    <row r="29" spans="1:9" x14ac:dyDescent="0.25">
      <c r="A29" s="14">
        <f>D29</f>
        <v>85427.23</v>
      </c>
      <c r="B29" s="4" t="s">
        <v>7</v>
      </c>
      <c r="C29" s="4"/>
      <c r="D29" s="14">
        <f>D20</f>
        <v>85427.23</v>
      </c>
      <c r="E29" s="4" t="s">
        <v>7</v>
      </c>
      <c r="F29" s="4"/>
      <c r="G29" s="14">
        <f>G20</f>
        <v>85427.23</v>
      </c>
      <c r="H29" s="4" t="s">
        <v>7</v>
      </c>
      <c r="I29" s="4"/>
    </row>
    <row r="30" spans="1:9" x14ac:dyDescent="0.25">
      <c r="A30" s="5">
        <v>1175.1500000000001</v>
      </c>
      <c r="B30" s="6">
        <v>43199</v>
      </c>
      <c r="C30" s="6" t="s">
        <v>4</v>
      </c>
      <c r="D30" s="5">
        <v>1175.1500000000001</v>
      </c>
      <c r="E30" s="6">
        <v>43224</v>
      </c>
      <c r="F30" s="6" t="s">
        <v>4</v>
      </c>
      <c r="G30" s="5">
        <v>1175.1500000000001</v>
      </c>
      <c r="H30" s="6">
        <v>43255</v>
      </c>
      <c r="I30" s="6" t="s">
        <v>4</v>
      </c>
    </row>
    <row r="31" spans="1:9" x14ac:dyDescent="0.25">
      <c r="A31" s="5">
        <v>84252.08</v>
      </c>
      <c r="B31" s="6">
        <v>43210</v>
      </c>
      <c r="C31" s="5" t="s">
        <v>20</v>
      </c>
      <c r="D31" s="5">
        <v>84252.08</v>
      </c>
      <c r="E31" s="6">
        <v>43238</v>
      </c>
      <c r="F31" s="6"/>
      <c r="G31" s="5">
        <v>84252.08</v>
      </c>
      <c r="H31" s="6">
        <v>43271</v>
      </c>
      <c r="I31" s="6" t="s">
        <v>45</v>
      </c>
    </row>
    <row r="32" spans="1:9" x14ac:dyDescent="0.25">
      <c r="A32" s="25">
        <f>SUM(A30:A31)</f>
        <v>85427.23</v>
      </c>
      <c r="B32" s="15">
        <f>B8</f>
        <v>43191</v>
      </c>
      <c r="C32" s="20" t="str">
        <f>C25</f>
        <v>repassado</v>
      </c>
      <c r="D32" s="25">
        <f>SUM(D30:D31)</f>
        <v>85427.23</v>
      </c>
      <c r="E32" s="15">
        <f>B9</f>
        <v>43221</v>
      </c>
      <c r="F32" s="20" t="str">
        <f>C25</f>
        <v>repassado</v>
      </c>
      <c r="G32" s="25">
        <f>SUM(G30:G31)</f>
        <v>85427.23</v>
      </c>
      <c r="H32" s="15">
        <f>B10</f>
        <v>43252</v>
      </c>
      <c r="I32" s="20" t="str">
        <f>F32</f>
        <v>repassado</v>
      </c>
    </row>
    <row r="33" spans="1:9" x14ac:dyDescent="0.25">
      <c r="A33" s="26">
        <f>A29-A32</f>
        <v>0</v>
      </c>
      <c r="B33" s="16" t="s">
        <v>14</v>
      </c>
      <c r="C33" s="23" t="s">
        <v>15</v>
      </c>
      <c r="D33" s="26">
        <f>D29-D32</f>
        <v>0</v>
      </c>
      <c r="E33" s="16" t="str">
        <f>B33</f>
        <v>saldo</v>
      </c>
      <c r="F33" s="23" t="s">
        <v>15</v>
      </c>
      <c r="G33" s="26">
        <f>G32-G29</f>
        <v>0</v>
      </c>
      <c r="H33" s="16" t="s">
        <v>14</v>
      </c>
      <c r="I33" s="23" t="s">
        <v>15</v>
      </c>
    </row>
    <row r="34" spans="1:9" x14ac:dyDescent="0.25">
      <c r="A34" s="56">
        <v>2000</v>
      </c>
      <c r="B34" s="53">
        <v>43220</v>
      </c>
      <c r="C34" s="54"/>
      <c r="D34" s="48">
        <v>2000</v>
      </c>
      <c r="E34" s="23">
        <v>43255</v>
      </c>
      <c r="F34" s="23" t="s">
        <v>61</v>
      </c>
      <c r="G34" s="48">
        <v>2000</v>
      </c>
      <c r="H34" s="23">
        <v>43283</v>
      </c>
      <c r="I34" s="23" t="s">
        <v>61</v>
      </c>
    </row>
    <row r="35" spans="1:9" x14ac:dyDescent="0.25">
      <c r="A35" s="63" t="s">
        <v>25</v>
      </c>
      <c r="B35" s="64"/>
      <c r="C35" s="65"/>
      <c r="D35" s="61" t="s">
        <v>27</v>
      </c>
      <c r="E35" s="61"/>
      <c r="F35" s="61"/>
      <c r="G35" s="61" t="s">
        <v>28</v>
      </c>
      <c r="H35" s="61"/>
      <c r="I35" s="61"/>
    </row>
    <row r="36" spans="1:9" x14ac:dyDescent="0.25">
      <c r="A36" s="14">
        <f>A29</f>
        <v>85427.23</v>
      </c>
      <c r="B36" s="4" t="s">
        <v>7</v>
      </c>
      <c r="C36" s="4"/>
      <c r="D36" s="14">
        <f>D29</f>
        <v>85427.23</v>
      </c>
      <c r="E36" s="4" t="s">
        <v>7</v>
      </c>
      <c r="F36" s="4"/>
      <c r="G36" s="14">
        <f>G29</f>
        <v>85427.23</v>
      </c>
      <c r="H36" s="4" t="s">
        <v>7</v>
      </c>
      <c r="I36" s="4"/>
    </row>
    <row r="37" spans="1:9" x14ac:dyDescent="0.25">
      <c r="A37" s="41">
        <v>1175.1500000000001</v>
      </c>
      <c r="B37" s="42">
        <v>43283</v>
      </c>
      <c r="C37" s="42" t="s">
        <v>4</v>
      </c>
      <c r="D37" s="41">
        <v>1175.1500000000001</v>
      </c>
      <c r="E37" s="42">
        <v>43318</v>
      </c>
      <c r="F37" s="42" t="s">
        <v>70</v>
      </c>
      <c r="G37" s="41">
        <v>1175.1500000000001</v>
      </c>
      <c r="H37" s="42">
        <v>43318</v>
      </c>
      <c r="I37" s="42" t="s">
        <v>4</v>
      </c>
    </row>
    <row r="38" spans="1:9" x14ac:dyDescent="0.25">
      <c r="A38" s="5">
        <v>84252.08</v>
      </c>
      <c r="B38" s="6">
        <v>43301</v>
      </c>
      <c r="C38" s="6" t="s">
        <v>68</v>
      </c>
      <c r="D38" s="5">
        <v>84252.08</v>
      </c>
      <c r="E38" s="6">
        <v>43332</v>
      </c>
      <c r="F38" s="6" t="s">
        <v>71</v>
      </c>
      <c r="G38" s="5">
        <v>84252.08</v>
      </c>
      <c r="H38" s="6">
        <v>43363</v>
      </c>
      <c r="I38" s="6" t="s">
        <v>20</v>
      </c>
    </row>
    <row r="39" spans="1:9" x14ac:dyDescent="0.25">
      <c r="A39" s="5"/>
      <c r="B39" s="6"/>
      <c r="C39" s="6"/>
      <c r="D39" s="5"/>
      <c r="E39" s="6"/>
      <c r="F39" s="6"/>
      <c r="G39" s="5"/>
      <c r="H39" s="6">
        <v>18</v>
      </c>
      <c r="I39" s="6"/>
    </row>
    <row r="40" spans="1:9" x14ac:dyDescent="0.25">
      <c r="A40" s="5"/>
      <c r="B40" s="6"/>
      <c r="C40" s="8"/>
      <c r="D40" s="5"/>
      <c r="E40" s="8"/>
      <c r="F40" s="6"/>
      <c r="G40" s="5"/>
      <c r="H40" s="6"/>
      <c r="I40" s="8"/>
    </row>
    <row r="41" spans="1:9" x14ac:dyDescent="0.25">
      <c r="A41" s="25">
        <f>SUM(A37:A39)</f>
        <v>85427.23</v>
      </c>
      <c r="B41" s="15">
        <f>B11</f>
        <v>43282</v>
      </c>
      <c r="C41" s="20" t="s">
        <v>6</v>
      </c>
      <c r="D41" s="25">
        <f>SUM(D37:D39)</f>
        <v>85427.23</v>
      </c>
      <c r="E41" s="15">
        <f>B12</f>
        <v>43313</v>
      </c>
      <c r="F41" s="20" t="s">
        <v>6</v>
      </c>
      <c r="G41" s="25">
        <f>SUM(G37:G39)</f>
        <v>85427.23</v>
      </c>
      <c r="H41" s="15">
        <f>B13</f>
        <v>43344</v>
      </c>
      <c r="I41" s="20" t="s">
        <v>6</v>
      </c>
    </row>
    <row r="42" spans="1:9" x14ac:dyDescent="0.25">
      <c r="A42" s="48">
        <v>2000</v>
      </c>
      <c r="B42" s="50">
        <v>43311</v>
      </c>
      <c r="C42" s="49" t="s">
        <v>69</v>
      </c>
      <c r="D42" s="48">
        <v>2000</v>
      </c>
      <c r="E42" s="50">
        <v>43346</v>
      </c>
      <c r="F42" s="49"/>
      <c r="G42" s="48">
        <v>2000</v>
      </c>
      <c r="H42" s="50">
        <v>43367</v>
      </c>
      <c r="I42" s="49"/>
    </row>
    <row r="43" spans="1:9" x14ac:dyDescent="0.25">
      <c r="A43" s="26">
        <f>A41-A36</f>
        <v>0</v>
      </c>
      <c r="B43" s="16" t="s">
        <v>14</v>
      </c>
      <c r="C43" s="23" t="s">
        <v>15</v>
      </c>
      <c r="D43" s="26">
        <f>D41-D36</f>
        <v>0</v>
      </c>
      <c r="E43" s="16" t="s">
        <v>14</v>
      </c>
      <c r="F43" s="23" t="s">
        <v>15</v>
      </c>
      <c r="G43" s="26">
        <f>G41-G36</f>
        <v>0</v>
      </c>
      <c r="H43" s="16" t="s">
        <v>14</v>
      </c>
      <c r="I43" s="23" t="s">
        <v>15</v>
      </c>
    </row>
    <row r="44" spans="1:9" x14ac:dyDescent="0.25">
      <c r="A44" s="63" t="s">
        <v>29</v>
      </c>
      <c r="B44" s="64"/>
      <c r="C44" s="65"/>
      <c r="D44" s="61" t="s">
        <v>30</v>
      </c>
      <c r="E44" s="61"/>
      <c r="F44" s="61"/>
      <c r="G44" s="61" t="s">
        <v>33</v>
      </c>
      <c r="H44" s="61"/>
      <c r="I44" s="61"/>
    </row>
    <row r="45" spans="1:9" x14ac:dyDescent="0.25">
      <c r="A45" s="14">
        <f>A36</f>
        <v>85427.23</v>
      </c>
      <c r="B45" s="4" t="s">
        <v>7</v>
      </c>
      <c r="C45" s="4"/>
      <c r="D45" s="14">
        <f>D36</f>
        <v>85427.23</v>
      </c>
      <c r="E45" s="4" t="s">
        <v>7</v>
      </c>
      <c r="F45" s="4"/>
      <c r="G45" s="14">
        <f>G36</f>
        <v>85427.23</v>
      </c>
      <c r="H45" s="4" t="s">
        <v>7</v>
      </c>
      <c r="I45" s="4"/>
    </row>
    <row r="46" spans="1:9" x14ac:dyDescent="0.25">
      <c r="A46" s="5">
        <v>1175.1500000000001</v>
      </c>
      <c r="B46" s="6">
        <v>43375</v>
      </c>
      <c r="C46" s="6" t="s">
        <v>4</v>
      </c>
      <c r="D46" s="5">
        <v>1175.1500000000001</v>
      </c>
      <c r="E46" s="6">
        <v>43410</v>
      </c>
      <c r="F46" s="6" t="s">
        <v>4</v>
      </c>
      <c r="G46" s="5">
        <v>1175.1500000000001</v>
      </c>
      <c r="H46" s="6">
        <v>43438</v>
      </c>
      <c r="I46" s="6" t="s">
        <v>41</v>
      </c>
    </row>
    <row r="47" spans="1:9" x14ac:dyDescent="0.25">
      <c r="A47" s="5">
        <v>84252.08</v>
      </c>
      <c r="B47" s="6">
        <v>43392</v>
      </c>
      <c r="C47" s="6" t="s">
        <v>72</v>
      </c>
      <c r="D47" s="5">
        <v>84252.08</v>
      </c>
      <c r="E47" s="6">
        <v>43418</v>
      </c>
      <c r="F47" s="36" t="s">
        <v>45</v>
      </c>
      <c r="G47" s="5">
        <v>64252.08</v>
      </c>
      <c r="H47" s="6">
        <v>43452</v>
      </c>
      <c r="I47" s="6"/>
    </row>
    <row r="48" spans="1:9" x14ac:dyDescent="0.25">
      <c r="A48" s="5"/>
      <c r="B48" s="6"/>
      <c r="C48" s="6"/>
      <c r="D48" s="5">
        <v>20000</v>
      </c>
      <c r="E48" s="6">
        <v>43433</v>
      </c>
      <c r="F48" t="s">
        <v>73</v>
      </c>
      <c r="G48" s="5"/>
      <c r="H48" s="6"/>
      <c r="I48" s="6"/>
    </row>
    <row r="49" spans="1:9" x14ac:dyDescent="0.25">
      <c r="A49" s="25">
        <f>SUM(A46:A47)</f>
        <v>85427.23</v>
      </c>
      <c r="B49" s="15">
        <f>B14</f>
        <v>43374</v>
      </c>
      <c r="C49" s="20" t="str">
        <f>C41</f>
        <v>repassado</v>
      </c>
      <c r="D49" s="25">
        <f>SUM(D46:D48)</f>
        <v>105427.23</v>
      </c>
      <c r="E49" s="15">
        <f>B15</f>
        <v>43405</v>
      </c>
      <c r="F49" s="20" t="s">
        <v>6</v>
      </c>
      <c r="G49" s="25">
        <f>SUM(G46:G48)</f>
        <v>65427.23</v>
      </c>
      <c r="H49" s="15">
        <f>B16</f>
        <v>43435</v>
      </c>
      <c r="I49" s="20" t="s">
        <v>6</v>
      </c>
    </row>
    <row r="50" spans="1:9" x14ac:dyDescent="0.25">
      <c r="A50" s="26">
        <f>A49-D4</f>
        <v>0</v>
      </c>
      <c r="B50" s="16" t="s">
        <v>14</v>
      </c>
      <c r="C50" s="23" t="s">
        <v>15</v>
      </c>
      <c r="D50" s="26">
        <f>D49-D45</f>
        <v>20000</v>
      </c>
      <c r="E50" s="16" t="s">
        <v>14</v>
      </c>
      <c r="F50" s="23" t="s">
        <v>15</v>
      </c>
      <c r="G50" s="26">
        <f>G49-G45</f>
        <v>-19999.999999999993</v>
      </c>
      <c r="H50" s="16" t="s">
        <v>14</v>
      </c>
      <c r="I50" s="23" t="s">
        <v>15</v>
      </c>
    </row>
    <row r="51" spans="1:9" x14ac:dyDescent="0.25">
      <c r="A51" s="51">
        <v>2000</v>
      </c>
      <c r="B51" s="36">
        <v>43398</v>
      </c>
      <c r="C51" s="57" t="s">
        <v>61</v>
      </c>
      <c r="D51" s="51"/>
      <c r="E51" s="36"/>
      <c r="G51" s="52"/>
      <c r="H51" s="36"/>
    </row>
    <row r="52" spans="1:9" x14ac:dyDescent="0.25">
      <c r="G52" s="52"/>
      <c r="H52" s="36"/>
    </row>
    <row r="53" spans="1:9" x14ac:dyDescent="0.25">
      <c r="G53" s="2"/>
    </row>
  </sheetData>
  <mergeCells count="13">
    <mergeCell ref="A35:C35"/>
    <mergeCell ref="D35:F35"/>
    <mergeCell ref="G35:I35"/>
    <mergeCell ref="A44:C44"/>
    <mergeCell ref="D44:F44"/>
    <mergeCell ref="G44:I44"/>
    <mergeCell ref="A1:G1"/>
    <mergeCell ref="A19:C19"/>
    <mergeCell ref="D19:F19"/>
    <mergeCell ref="G19:I19"/>
    <mergeCell ref="A28:C28"/>
    <mergeCell ref="D28:F28"/>
    <mergeCell ref="G28:I28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2011</vt:lpstr>
      <vt:lpstr>2012</vt:lpstr>
      <vt:lpstr>2013</vt:lpstr>
      <vt:lpstr>2014</vt:lpstr>
      <vt:lpstr>Plan2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>Harrys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Harrys</dc:creator>
  <cp:lastModifiedBy>Usuário</cp:lastModifiedBy>
  <cp:lastPrinted>2024-03-11T13:36:13Z</cp:lastPrinted>
  <dcterms:created xsi:type="dcterms:W3CDTF">2011-01-18T09:28:06Z</dcterms:created>
  <dcterms:modified xsi:type="dcterms:W3CDTF">2025-04-29T11:47:46Z</dcterms:modified>
</cp:coreProperties>
</file>