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O4" i="1" l="1"/>
  <c r="P4" i="1" s="1"/>
  <c r="P2" i="1"/>
  <c r="O3" i="1"/>
  <c r="O2" i="1"/>
  <c r="N4" i="1"/>
  <c r="N3" i="1"/>
  <c r="P3" i="1" s="1"/>
  <c r="N2" i="1"/>
  <c r="O16" i="1"/>
  <c r="O14" i="1"/>
  <c r="O15" i="1"/>
  <c r="O13" i="1"/>
  <c r="O12" i="1"/>
  <c r="N14" i="1"/>
  <c r="N12" i="1"/>
  <c r="O11" i="1"/>
  <c r="O10" i="1"/>
  <c r="O9" i="1"/>
  <c r="O8" i="1"/>
  <c r="O23" i="1"/>
  <c r="O24" i="1"/>
  <c r="O22" i="1"/>
  <c r="O21" i="1"/>
  <c r="O20" i="1"/>
  <c r="I24" i="1"/>
  <c r="I23" i="1"/>
  <c r="N23" i="1" s="1"/>
  <c r="P23" i="1" s="1"/>
  <c r="I22" i="1"/>
  <c r="I21" i="1"/>
  <c r="I20" i="1"/>
  <c r="I17" i="1" l="1"/>
  <c r="O25" i="1"/>
  <c r="N22" i="1"/>
  <c r="P22" i="1" s="1"/>
  <c r="N24" i="1"/>
  <c r="P24" i="1" s="1"/>
  <c r="N21" i="1"/>
  <c r="P21" i="1" s="1"/>
  <c r="J17" i="1"/>
  <c r="J25" i="1"/>
  <c r="K25" i="1"/>
  <c r="I25" i="1"/>
  <c r="N5" i="1" l="1"/>
  <c r="K5" i="1"/>
  <c r="J5" i="1"/>
  <c r="N20" i="1"/>
  <c r="N16" i="1"/>
  <c r="P16" i="1" s="1"/>
  <c r="N15" i="1"/>
  <c r="P15" i="1" s="1"/>
  <c r="P14" i="1"/>
  <c r="N13" i="1"/>
  <c r="P13" i="1" s="1"/>
  <c r="P12" i="1"/>
  <c r="N11" i="1"/>
  <c r="P11" i="1" s="1"/>
  <c r="N10" i="1"/>
  <c r="P10" i="1" s="1"/>
  <c r="N9" i="1"/>
  <c r="P9" i="1" s="1"/>
  <c r="O17" i="1"/>
  <c r="N8" i="1"/>
  <c r="P8" i="1" s="1"/>
  <c r="L5" i="1"/>
  <c r="I5" i="1"/>
  <c r="O5" i="1"/>
  <c r="N25" i="1" l="1"/>
  <c r="P25" i="1" s="1"/>
  <c r="P20" i="1"/>
  <c r="O26" i="1"/>
  <c r="N17" i="1"/>
  <c r="P17" i="1"/>
  <c r="P5" i="1"/>
  <c r="N26" i="1" l="1"/>
  <c r="P26" i="1" s="1"/>
</calcChain>
</file>

<file path=xl/sharedStrings.xml><?xml version="1.0" encoding="utf-8"?>
<sst xmlns="http://schemas.openxmlformats.org/spreadsheetml/2006/main" count="202" uniqueCount="77">
  <si>
    <t>Nome do Servidor</t>
  </si>
  <si>
    <t>Tipo de Vinculo</t>
  </si>
  <si>
    <t>Data de Ingresso</t>
  </si>
  <si>
    <t>Cargo Provido</t>
  </si>
  <si>
    <t>Padrão</t>
  </si>
  <si>
    <t>Classe</t>
  </si>
  <si>
    <t>Carga Horaria</t>
  </si>
  <si>
    <t>Situação</t>
  </si>
  <si>
    <t>Salário Base</t>
  </si>
  <si>
    <t>Triênio (%)</t>
  </si>
  <si>
    <t>Gartificação (%)</t>
  </si>
  <si>
    <t>Função Gratificada</t>
  </si>
  <si>
    <t>Quebra de Caixa (%)</t>
  </si>
  <si>
    <t>Remuneração Bruta</t>
  </si>
  <si>
    <t>Descontos legais/obrigatorios</t>
  </si>
  <si>
    <t>Total Liquido</t>
  </si>
  <si>
    <t>Efetivo</t>
  </si>
  <si>
    <t>C</t>
  </si>
  <si>
    <t>Ativo</t>
  </si>
  <si>
    <t>-</t>
  </si>
  <si>
    <t>Maikel Casagrande</t>
  </si>
  <si>
    <t>Tesoureiro</t>
  </si>
  <si>
    <t>D</t>
  </si>
  <si>
    <t>35 horas</t>
  </si>
  <si>
    <t>Maria de Fátima Duarte</t>
  </si>
  <si>
    <t>Zeladora</t>
  </si>
  <si>
    <t>Renan Formentini Pereira</t>
  </si>
  <si>
    <t>Técnico em Contabilidade</t>
  </si>
  <si>
    <t>Total</t>
  </si>
  <si>
    <t>Nome do Vereador</t>
  </si>
  <si>
    <t>Partido</t>
  </si>
  <si>
    <t>Subsidio</t>
  </si>
  <si>
    <t>Repres. Mensal</t>
  </si>
  <si>
    <t>Amauri Macalin dos Santos</t>
  </si>
  <si>
    <t>Agente Político</t>
  </si>
  <si>
    <t>Vereador</t>
  </si>
  <si>
    <t>PL</t>
  </si>
  <si>
    <t>Leonel Schossler da Silva</t>
  </si>
  <si>
    <t>MDB</t>
  </si>
  <si>
    <t>Elizeu Kei Claudino</t>
  </si>
  <si>
    <t xml:space="preserve">Vereador </t>
  </si>
  <si>
    <t>PSB</t>
  </si>
  <si>
    <t>Gilmar Gonçalves De Lima</t>
  </si>
  <si>
    <t>Vereador 2.° Secretário*</t>
  </si>
  <si>
    <t>Vereador Presidente</t>
  </si>
  <si>
    <t>Osmar Viana dos Santos</t>
  </si>
  <si>
    <t>Vanderlei da Rosa</t>
  </si>
  <si>
    <t>Vereador 1.° Secretário*</t>
  </si>
  <si>
    <t>PT</t>
  </si>
  <si>
    <t>* da mesa diretora</t>
  </si>
  <si>
    <t>Compl.  Sál. Minimo</t>
  </si>
  <si>
    <t>Sálario Familia</t>
  </si>
  <si>
    <t>Adão de Araújo Borges</t>
  </si>
  <si>
    <t>Comissionado</t>
  </si>
  <si>
    <t>Assessor Juridico</t>
  </si>
  <si>
    <t>CC-5</t>
  </si>
  <si>
    <t>CC-1</t>
  </si>
  <si>
    <t>Assessor de Bancada</t>
  </si>
  <si>
    <t>Total geral da folha de pagamento</t>
  </si>
  <si>
    <t>Vereador vice Presidente*</t>
  </si>
  <si>
    <t>Assessor da Orgão</t>
  </si>
  <si>
    <t>Gilmar Fagvêja Claudino</t>
  </si>
  <si>
    <t>Gilmar de Lima Almeida</t>
  </si>
  <si>
    <t>Samuel de Bona Schwarzbold</t>
  </si>
  <si>
    <t>Kauna Sabrina Santos da Silva</t>
  </si>
  <si>
    <t>Diego Fernando Fontoura Zilio</t>
  </si>
  <si>
    <t>João Paulo Santos da Silva</t>
  </si>
  <si>
    <t>Marines de Moura Rosa</t>
  </si>
  <si>
    <t>Assessor da Mesa Diretora</t>
  </si>
  <si>
    <t>CC-3</t>
  </si>
  <si>
    <t>R$ 1.311,30 (30%)</t>
  </si>
  <si>
    <t>R$ 534,13 (30%)</t>
  </si>
  <si>
    <t>R$ 655,65 (15%)</t>
  </si>
  <si>
    <t>R$ 267,06 (15%)</t>
  </si>
  <si>
    <t>R$ 437,10 (10%)</t>
  </si>
  <si>
    <t>R$ 825,82 (20%)</t>
  </si>
  <si>
    <t>GILMAR GONÇALVES DE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</si>
</sst>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>
      <alignment horizontal="right"/>
    </xf>
    <xf numFmtId="44" fontId="0" fillId="0" borderId="1" xfId="1" applyNumberFormat="1" applyFont="1" applyBorder="1" applyAlignment="1">
      <alignment horizontal="center"/>
    </xf>
    <xf numFmtId="44" fontId="0" fillId="0" borderId="1" xfId="1" applyNumberFormat="1" applyFont="1" applyBorder="1" applyAlignment="1">
      <alignment horizontal="right"/>
    </xf>
    <xf numFmtId="0" fontId="0" fillId="0" borderId="1" xfId="0" applyBorder="1" applyAlignment="1"/>
    <xf numFmtId="44" fontId="2" fillId="0" borderId="1" xfId="1" applyFont="1" applyBorder="1"/>
    <xf numFmtId="44" fontId="2" fillId="0" borderId="1" xfId="1" applyFont="1" applyBorder="1" applyAlignment="1">
      <alignment horizontal="center"/>
    </xf>
    <xf numFmtId="44" fontId="2" fillId="0" borderId="1" xfId="1" applyFont="1" applyBorder="1" applyAlignment="1">
      <alignment horizontal="right"/>
    </xf>
    <xf numFmtId="8" fontId="0" fillId="0" borderId="1" xfId="0" applyNumberFormat="1" applyBorder="1"/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8" fontId="0" fillId="0" borderId="1" xfId="1" applyNumberFormat="1" applyFont="1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3" fillId="0" borderId="1" xfId="0" applyFont="1" applyBorder="1"/>
    <xf numFmtId="44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1" applyFont="1" applyBorder="1"/>
    <xf numFmtId="0" fontId="2" fillId="0" borderId="0" xfId="0" applyFont="1" applyBorder="1"/>
    <xf numFmtId="44" fontId="2" fillId="0" borderId="1" xfId="0" applyNumberFormat="1" applyFont="1" applyBorder="1"/>
    <xf numFmtId="44" fontId="0" fillId="0" borderId="0" xfId="0" applyNumberFormat="1" applyBorder="1"/>
    <xf numFmtId="8" fontId="2" fillId="0" borderId="1" xfId="1" applyNumberFormat="1" applyFont="1" applyBorder="1"/>
    <xf numFmtId="44" fontId="0" fillId="0" borderId="0" xfId="0" applyNumberFormat="1"/>
    <xf numFmtId="0" fontId="0" fillId="0" borderId="2" xfId="0" applyFill="1" applyBorder="1"/>
    <xf numFmtId="14" fontId="0" fillId="0" borderId="3" xfId="0" applyNumberFormat="1" applyBorder="1"/>
    <xf numFmtId="44" fontId="0" fillId="0" borderId="1" xfId="1" applyFont="1" applyBorder="1"/>
    <xf numFmtId="8" fontId="2" fillId="0" borderId="1" xfId="0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A2" sqref="A2:P2"/>
    </sheetView>
  </sheetViews>
  <sheetFormatPr defaultRowHeight="15" x14ac:dyDescent="0.25"/>
  <cols>
    <col min="1" max="1" width="31.7109375" customWidth="1"/>
    <col min="2" max="2" width="14" customWidth="1"/>
    <col min="3" max="3" width="15.28515625" customWidth="1"/>
    <col min="4" max="4" width="24" customWidth="1"/>
    <col min="5" max="5" width="7.140625" customWidth="1"/>
    <col min="6" max="6" width="6.140625" customWidth="1"/>
    <col min="7" max="7" width="12" customWidth="1"/>
    <col min="8" max="8" width="8" customWidth="1"/>
    <col min="9" max="9" width="13.28515625" customWidth="1"/>
    <col min="10" max="10" width="18.140625" customWidth="1"/>
    <col min="11" max="11" width="16.85546875" customWidth="1"/>
    <col min="12" max="12" width="17.7109375" bestFit="1" customWidth="1"/>
    <col min="13" max="13" width="18.42578125" customWidth="1"/>
    <col min="14" max="14" width="18" customWidth="1"/>
    <col min="15" max="15" width="26.85546875" customWidth="1"/>
    <col min="16" max="16" width="13.285156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2" t="s">
        <v>20</v>
      </c>
      <c r="B2" s="2" t="s">
        <v>16</v>
      </c>
      <c r="C2" s="3">
        <v>38054</v>
      </c>
      <c r="D2" s="2" t="s">
        <v>21</v>
      </c>
      <c r="E2" s="2">
        <v>5</v>
      </c>
      <c r="F2" s="2" t="s">
        <v>22</v>
      </c>
      <c r="G2" s="2" t="s">
        <v>23</v>
      </c>
      <c r="H2" s="2" t="s">
        <v>18</v>
      </c>
      <c r="I2" s="6">
        <v>4371.01</v>
      </c>
      <c r="J2" s="4" t="s">
        <v>70</v>
      </c>
      <c r="K2" s="4" t="s">
        <v>72</v>
      </c>
      <c r="L2" s="4">
        <v>914.16</v>
      </c>
      <c r="M2" s="4" t="s">
        <v>74</v>
      </c>
      <c r="N2" s="7">
        <f>4371.01+1311.3+655.65+914.16+437.1</f>
        <v>7689.22</v>
      </c>
      <c r="O2">
        <f>948.51+853.42</f>
        <v>1801.9299999999998</v>
      </c>
      <c r="P2" s="5">
        <f t="shared" ref="P2:P4" si="0">N2-O2</f>
        <v>5887.2900000000009</v>
      </c>
    </row>
    <row r="3" spans="1:16" x14ac:dyDescent="0.25">
      <c r="A3" s="2" t="s">
        <v>24</v>
      </c>
      <c r="B3" s="2" t="s">
        <v>16</v>
      </c>
      <c r="C3" s="3">
        <v>38001</v>
      </c>
      <c r="D3" s="2" t="s">
        <v>25</v>
      </c>
      <c r="E3" s="2">
        <v>1</v>
      </c>
      <c r="F3" s="2" t="s">
        <v>22</v>
      </c>
      <c r="G3" s="2" t="s">
        <v>23</v>
      </c>
      <c r="H3" s="2" t="s">
        <v>18</v>
      </c>
      <c r="I3" s="6">
        <v>1780.42</v>
      </c>
      <c r="J3" s="4" t="s">
        <v>71</v>
      </c>
      <c r="K3" s="4" t="s">
        <v>73</v>
      </c>
      <c r="L3" s="4">
        <v>467.71</v>
      </c>
      <c r="M3" s="4"/>
      <c r="N3" s="5">
        <f>1780.42+534.13+267.06+467.71</f>
        <v>3049.32</v>
      </c>
      <c r="O3" s="5">
        <f>361.43+16.89</f>
        <v>378.32</v>
      </c>
      <c r="P3" s="5">
        <f t="shared" si="0"/>
        <v>2671</v>
      </c>
    </row>
    <row r="4" spans="1:16" x14ac:dyDescent="0.25">
      <c r="A4" s="2" t="s">
        <v>26</v>
      </c>
      <c r="B4" s="2" t="s">
        <v>16</v>
      </c>
      <c r="C4" s="3">
        <v>40550</v>
      </c>
      <c r="D4" s="2" t="s">
        <v>27</v>
      </c>
      <c r="E4" s="2">
        <v>5</v>
      </c>
      <c r="F4" s="2" t="s">
        <v>17</v>
      </c>
      <c r="G4" s="2" t="s">
        <v>23</v>
      </c>
      <c r="H4" s="2" t="s">
        <v>18</v>
      </c>
      <c r="I4" s="6">
        <v>4129.08</v>
      </c>
      <c r="J4" s="4" t="s">
        <v>75</v>
      </c>
      <c r="K4" s="4" t="s">
        <v>19</v>
      </c>
      <c r="L4" s="4">
        <v>675.14</v>
      </c>
      <c r="M4" s="4" t="s">
        <v>19</v>
      </c>
      <c r="N4" s="5">
        <f>4129.08+825.82+675.14</f>
        <v>5630.04</v>
      </c>
      <c r="O4" s="5">
        <f>693.69+461.49</f>
        <v>1155.18</v>
      </c>
      <c r="P4" s="5">
        <f t="shared" si="0"/>
        <v>4474.8599999999997</v>
      </c>
    </row>
    <row r="5" spans="1:16" x14ac:dyDescent="0.25">
      <c r="A5" s="2"/>
      <c r="B5" s="2"/>
      <c r="C5" s="2"/>
      <c r="D5" s="2"/>
      <c r="E5" s="2"/>
      <c r="F5" s="2"/>
      <c r="G5" s="8"/>
      <c r="H5" s="9" t="s">
        <v>28</v>
      </c>
      <c r="I5" s="9">
        <f>SUM(I2:I4)</f>
        <v>10280.51</v>
      </c>
      <c r="J5" s="9">
        <f>1575.52+1250.88+509.52+590.82</f>
        <v>3926.7400000000002</v>
      </c>
      <c r="K5" s="10">
        <f>984.71+625.43+254.76</f>
        <v>1864.8999999999999</v>
      </c>
      <c r="L5" s="10">
        <f>SUM(L2:L4)</f>
        <v>2057.0099999999998</v>
      </c>
      <c r="M5" s="9">
        <v>416.96</v>
      </c>
      <c r="N5" s="11">
        <f>SUM(N2:N4)</f>
        <v>16368.580000000002</v>
      </c>
      <c r="O5" s="11">
        <f>SUM(O2:O4)</f>
        <v>3335.4300000000003</v>
      </c>
      <c r="P5" s="11">
        <f>SUM(P2:P4)</f>
        <v>13033.150000000001</v>
      </c>
    </row>
    <row r="6" spans="1:16" x14ac:dyDescent="0.25">
      <c r="A6" s="2"/>
      <c r="B6" s="2"/>
      <c r="C6" s="2"/>
      <c r="D6" s="2"/>
      <c r="E6" s="2"/>
      <c r="F6" s="2"/>
      <c r="G6" s="8"/>
      <c r="H6" s="2"/>
      <c r="I6" s="12"/>
      <c r="J6" s="2"/>
      <c r="K6" s="13"/>
      <c r="L6" s="14"/>
      <c r="M6" s="1"/>
      <c r="N6" s="11"/>
      <c r="O6" s="11"/>
      <c r="P6" s="11"/>
    </row>
    <row r="7" spans="1:16" x14ac:dyDescent="0.25">
      <c r="A7" s="1" t="s">
        <v>29</v>
      </c>
      <c r="B7" s="1"/>
      <c r="C7" s="1"/>
      <c r="D7" s="1"/>
      <c r="E7" s="1" t="s">
        <v>30</v>
      </c>
      <c r="F7" s="1"/>
      <c r="G7" s="1"/>
      <c r="H7" s="1"/>
      <c r="I7" s="1" t="s">
        <v>31</v>
      </c>
      <c r="J7" s="1" t="s">
        <v>32</v>
      </c>
      <c r="K7" s="15"/>
      <c r="L7" s="15"/>
      <c r="M7" s="1"/>
      <c r="N7" s="11"/>
      <c r="O7" s="11"/>
      <c r="P7" s="11"/>
    </row>
    <row r="8" spans="1:16" x14ac:dyDescent="0.25">
      <c r="A8" t="s">
        <v>33</v>
      </c>
      <c r="B8" s="2" t="s">
        <v>34</v>
      </c>
      <c r="C8" s="3">
        <v>45658</v>
      </c>
      <c r="D8" s="2" t="s">
        <v>35</v>
      </c>
      <c r="E8" s="2" t="s">
        <v>36</v>
      </c>
      <c r="F8" s="13" t="s">
        <v>19</v>
      </c>
      <c r="G8" s="13" t="s">
        <v>19</v>
      </c>
      <c r="H8" s="2" t="s">
        <v>18</v>
      </c>
      <c r="I8" s="16">
        <v>4600</v>
      </c>
      <c r="J8" s="4">
        <v>0</v>
      </c>
      <c r="K8" s="13" t="s">
        <v>19</v>
      </c>
      <c r="L8" s="13" t="s">
        <v>19</v>
      </c>
      <c r="M8" s="13" t="s">
        <v>19</v>
      </c>
      <c r="N8" s="7">
        <f t="shared" ref="N8:N11" si="1">I8</f>
        <v>4600</v>
      </c>
      <c r="O8" s="5">
        <f>453.58+227.51</f>
        <v>681.08999999999992</v>
      </c>
      <c r="P8" s="5">
        <f>N8-O8</f>
        <v>3918.91</v>
      </c>
    </row>
    <row r="9" spans="1:16" x14ac:dyDescent="0.25">
      <c r="A9" s="2" t="s">
        <v>39</v>
      </c>
      <c r="B9" s="2" t="s">
        <v>34</v>
      </c>
      <c r="C9" s="3">
        <v>45658</v>
      </c>
      <c r="D9" s="2" t="s">
        <v>47</v>
      </c>
      <c r="E9" s="2" t="s">
        <v>38</v>
      </c>
      <c r="F9" s="13" t="s">
        <v>19</v>
      </c>
      <c r="G9" s="13" t="s">
        <v>19</v>
      </c>
      <c r="H9" s="2" t="s">
        <v>18</v>
      </c>
      <c r="I9" s="16">
        <v>4600</v>
      </c>
      <c r="J9" s="4">
        <v>0</v>
      </c>
      <c r="K9" s="13" t="s">
        <v>19</v>
      </c>
      <c r="L9" s="13" t="s">
        <v>19</v>
      </c>
      <c r="M9" s="13" t="s">
        <v>19</v>
      </c>
      <c r="N9" s="7">
        <f t="shared" si="1"/>
        <v>4600</v>
      </c>
      <c r="O9" s="5">
        <f>453.58+245.15</f>
        <v>698.73</v>
      </c>
      <c r="P9" s="5">
        <f t="shared" ref="P9:P16" si="2">N9-O9</f>
        <v>3901.27</v>
      </c>
    </row>
    <row r="10" spans="1:16" x14ac:dyDescent="0.25">
      <c r="A10" s="18" t="s">
        <v>61</v>
      </c>
      <c r="B10" s="2" t="s">
        <v>34</v>
      </c>
      <c r="C10" s="3">
        <v>45658</v>
      </c>
      <c r="D10" s="2" t="s">
        <v>40</v>
      </c>
      <c r="E10" s="2" t="s">
        <v>41</v>
      </c>
      <c r="F10" s="13" t="s">
        <v>19</v>
      </c>
      <c r="G10" s="13" t="s">
        <v>19</v>
      </c>
      <c r="H10" s="2" t="s">
        <v>18</v>
      </c>
      <c r="I10" s="16">
        <v>4600</v>
      </c>
      <c r="J10" s="4">
        <v>0</v>
      </c>
      <c r="K10" s="13" t="s">
        <v>19</v>
      </c>
      <c r="L10" s="13" t="s">
        <v>19</v>
      </c>
      <c r="M10" s="13" t="s">
        <v>19</v>
      </c>
      <c r="N10" s="7">
        <f t="shared" si="1"/>
        <v>4600</v>
      </c>
      <c r="O10" s="5">
        <f>453.58+245.15</f>
        <v>698.73</v>
      </c>
      <c r="P10" s="5">
        <f t="shared" si="2"/>
        <v>3901.27</v>
      </c>
    </row>
    <row r="11" spans="1:16" x14ac:dyDescent="0.25">
      <c r="A11" s="18" t="s">
        <v>62</v>
      </c>
      <c r="B11" s="2" t="s">
        <v>34</v>
      </c>
      <c r="C11" s="3">
        <v>45658</v>
      </c>
      <c r="D11" s="2" t="s">
        <v>40</v>
      </c>
      <c r="E11" s="2" t="s">
        <v>38</v>
      </c>
      <c r="F11" s="13" t="s">
        <v>19</v>
      </c>
      <c r="G11" s="13" t="s">
        <v>19</v>
      </c>
      <c r="H11" s="2" t="s">
        <v>18</v>
      </c>
      <c r="I11" s="16">
        <v>4600</v>
      </c>
      <c r="J11" s="4">
        <v>0</v>
      </c>
      <c r="K11" s="13" t="s">
        <v>19</v>
      </c>
      <c r="L11" s="13" t="s">
        <v>19</v>
      </c>
      <c r="M11" s="13" t="s">
        <v>19</v>
      </c>
      <c r="N11" s="7">
        <f t="shared" si="1"/>
        <v>4600</v>
      </c>
      <c r="O11" s="5">
        <f>453.58+245.15</f>
        <v>698.73</v>
      </c>
      <c r="P11" s="5">
        <f t="shared" si="2"/>
        <v>3901.27</v>
      </c>
    </row>
    <row r="12" spans="1:16" x14ac:dyDescent="0.25">
      <c r="A12" s="18" t="s">
        <v>42</v>
      </c>
      <c r="B12" s="2" t="s">
        <v>34</v>
      </c>
      <c r="C12" s="3">
        <v>45658</v>
      </c>
      <c r="D12" s="2" t="s">
        <v>44</v>
      </c>
      <c r="E12" s="2" t="s">
        <v>41</v>
      </c>
      <c r="F12" s="13" t="s">
        <v>19</v>
      </c>
      <c r="G12" s="13" t="s">
        <v>19</v>
      </c>
      <c r="H12" s="2" t="s">
        <v>18</v>
      </c>
      <c r="I12" s="16">
        <v>4600</v>
      </c>
      <c r="J12" s="4">
        <v>2300</v>
      </c>
      <c r="K12" s="13" t="s">
        <v>19</v>
      </c>
      <c r="L12" s="13" t="s">
        <v>19</v>
      </c>
      <c r="M12" s="13" t="s">
        <v>19</v>
      </c>
      <c r="N12" s="7">
        <f>J12+I12</f>
        <v>6900</v>
      </c>
      <c r="O12" s="5">
        <f>775.58+736.07</f>
        <v>1511.65</v>
      </c>
      <c r="P12" s="5">
        <f t="shared" si="2"/>
        <v>5388.35</v>
      </c>
    </row>
    <row r="13" spans="1:16" x14ac:dyDescent="0.25">
      <c r="A13" s="2" t="s">
        <v>45</v>
      </c>
      <c r="B13" s="2" t="s">
        <v>34</v>
      </c>
      <c r="C13" s="3">
        <v>45658</v>
      </c>
      <c r="D13" s="2" t="s">
        <v>59</v>
      </c>
      <c r="E13" s="2" t="s">
        <v>38</v>
      </c>
      <c r="F13" s="13" t="s">
        <v>19</v>
      </c>
      <c r="G13" s="13" t="s">
        <v>19</v>
      </c>
      <c r="H13" s="2" t="s">
        <v>18</v>
      </c>
      <c r="I13" s="16">
        <v>4600</v>
      </c>
      <c r="J13" s="4">
        <v>0</v>
      </c>
      <c r="K13" s="13" t="s">
        <v>19</v>
      </c>
      <c r="L13" s="13" t="s">
        <v>19</v>
      </c>
      <c r="M13" s="13" t="s">
        <v>19</v>
      </c>
      <c r="N13" s="7">
        <f>J13+I13</f>
        <v>4600</v>
      </c>
      <c r="O13" s="5">
        <f>453.58+245.15</f>
        <v>698.73</v>
      </c>
      <c r="P13" s="5">
        <f t="shared" si="2"/>
        <v>3901.27</v>
      </c>
    </row>
    <row r="14" spans="1:16" x14ac:dyDescent="0.25">
      <c r="A14" s="2" t="s">
        <v>37</v>
      </c>
      <c r="B14" s="2" t="s">
        <v>34</v>
      </c>
      <c r="C14" s="3">
        <v>45658</v>
      </c>
      <c r="D14" s="2" t="s">
        <v>40</v>
      </c>
      <c r="E14" s="2" t="s">
        <v>38</v>
      </c>
      <c r="F14" s="13" t="s">
        <v>19</v>
      </c>
      <c r="G14" s="13" t="s">
        <v>19</v>
      </c>
      <c r="H14" s="2" t="s">
        <v>18</v>
      </c>
      <c r="I14" s="16">
        <v>4600</v>
      </c>
      <c r="J14" s="4">
        <v>0</v>
      </c>
      <c r="K14" s="13" t="s">
        <v>19</v>
      </c>
      <c r="L14" s="13" t="s">
        <v>19</v>
      </c>
      <c r="M14" s="13" t="s">
        <v>19</v>
      </c>
      <c r="N14" s="7">
        <f>J14+I14</f>
        <v>4600</v>
      </c>
      <c r="O14" s="5">
        <f>453.58+184.85</f>
        <v>638.42999999999995</v>
      </c>
      <c r="P14" s="5">
        <f t="shared" si="2"/>
        <v>3961.57</v>
      </c>
    </row>
    <row r="15" spans="1:16" x14ac:dyDescent="0.25">
      <c r="A15" s="33" t="s">
        <v>63</v>
      </c>
      <c r="B15" s="2" t="s">
        <v>34</v>
      </c>
      <c r="C15" s="3">
        <v>45658</v>
      </c>
      <c r="D15" s="2" t="s">
        <v>40</v>
      </c>
      <c r="E15" s="2" t="s">
        <v>38</v>
      </c>
      <c r="F15" s="13" t="s">
        <v>19</v>
      </c>
      <c r="G15" s="13" t="s">
        <v>19</v>
      </c>
      <c r="H15" s="2" t="s">
        <v>18</v>
      </c>
      <c r="I15" s="16">
        <v>4600</v>
      </c>
      <c r="J15" s="4">
        <v>0</v>
      </c>
      <c r="K15" s="13" t="s">
        <v>19</v>
      </c>
      <c r="L15" s="13" t="s">
        <v>19</v>
      </c>
      <c r="M15" s="13" t="s">
        <v>19</v>
      </c>
      <c r="N15" s="7">
        <f>I15</f>
        <v>4600</v>
      </c>
      <c r="O15" s="5">
        <f t="shared" ref="O15" si="3">453.58+245.15</f>
        <v>698.73</v>
      </c>
      <c r="P15" s="5">
        <f t="shared" si="2"/>
        <v>3901.27</v>
      </c>
    </row>
    <row r="16" spans="1:16" x14ac:dyDescent="0.25">
      <c r="A16" s="2" t="s">
        <v>46</v>
      </c>
      <c r="B16" s="2" t="s">
        <v>34</v>
      </c>
      <c r="C16" s="3">
        <v>45658</v>
      </c>
      <c r="D16" s="2" t="s">
        <v>43</v>
      </c>
      <c r="E16" s="2" t="s">
        <v>48</v>
      </c>
      <c r="F16" s="13" t="s">
        <v>19</v>
      </c>
      <c r="G16" s="13" t="s">
        <v>19</v>
      </c>
      <c r="H16" s="2" t="s">
        <v>18</v>
      </c>
      <c r="I16" s="16">
        <v>4600</v>
      </c>
      <c r="J16" s="4">
        <v>0</v>
      </c>
      <c r="K16" s="13" t="s">
        <v>19</v>
      </c>
      <c r="L16" s="13" t="s">
        <v>19</v>
      </c>
      <c r="M16" s="13" t="s">
        <v>19</v>
      </c>
      <c r="N16" s="7">
        <f>I16</f>
        <v>4600</v>
      </c>
      <c r="O16" s="5">
        <f>453.58+184.85</f>
        <v>638.42999999999995</v>
      </c>
      <c r="P16" s="5">
        <f t="shared" si="2"/>
        <v>3961.57</v>
      </c>
    </row>
    <row r="17" spans="1:16" x14ac:dyDescent="0.25">
      <c r="A17" s="2" t="s">
        <v>49</v>
      </c>
      <c r="B17" s="2"/>
      <c r="C17" s="2"/>
      <c r="D17" s="2"/>
      <c r="E17" s="13"/>
      <c r="F17" s="13"/>
      <c r="G17" s="13"/>
      <c r="H17" s="2"/>
      <c r="I17" s="31">
        <f>SUM(I8:I16)</f>
        <v>41400</v>
      </c>
      <c r="J17" s="9">
        <f>SUM(J13:J16)</f>
        <v>0</v>
      </c>
      <c r="K17" s="2"/>
      <c r="L17" s="2"/>
      <c r="M17" s="1" t="s">
        <v>28</v>
      </c>
      <c r="N17" s="11">
        <f>SUM(N8:N16)</f>
        <v>43700</v>
      </c>
      <c r="O17" s="11">
        <f>SUM(O8:O16)</f>
        <v>6963.25</v>
      </c>
      <c r="P17" s="11">
        <f>SUM(P8:P16)</f>
        <v>36736.75</v>
      </c>
    </row>
    <row r="18" spans="1:1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7"/>
      <c r="O18" s="17"/>
      <c r="P18" s="17"/>
    </row>
    <row r="19" spans="1:16" x14ac:dyDescent="0.25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1" t="s">
        <v>6</v>
      </c>
      <c r="H19" s="1" t="s">
        <v>7</v>
      </c>
      <c r="I19" s="1" t="s">
        <v>8</v>
      </c>
      <c r="J19" s="1" t="s">
        <v>50</v>
      </c>
      <c r="K19" s="1"/>
      <c r="L19" s="1" t="s">
        <v>51</v>
      </c>
      <c r="M19" s="1"/>
      <c r="N19" s="1" t="s">
        <v>13</v>
      </c>
      <c r="O19" s="1" t="s">
        <v>14</v>
      </c>
      <c r="P19" s="1" t="s">
        <v>15</v>
      </c>
    </row>
    <row r="20" spans="1:16" x14ac:dyDescent="0.25">
      <c r="A20" s="2" t="s">
        <v>52</v>
      </c>
      <c r="B20" s="2" t="s">
        <v>53</v>
      </c>
      <c r="C20" s="3">
        <v>45659</v>
      </c>
      <c r="D20" s="2" t="s">
        <v>54</v>
      </c>
      <c r="E20" s="2" t="s">
        <v>55</v>
      </c>
      <c r="F20" s="13" t="s">
        <v>19</v>
      </c>
      <c r="G20" s="13" t="s">
        <v>19</v>
      </c>
      <c r="H20" s="2" t="s">
        <v>18</v>
      </c>
      <c r="I20" s="35">
        <f>3473.01*4.83%+3473.01</f>
        <v>3640.7563830000004</v>
      </c>
      <c r="J20" s="4">
        <v>0</v>
      </c>
      <c r="K20" s="4" t="s">
        <v>19</v>
      </c>
      <c r="L20" s="4">
        <v>0</v>
      </c>
      <c r="M20" s="13" t="s">
        <v>19</v>
      </c>
      <c r="N20" s="4">
        <f>I20</f>
        <v>3640.7563830000004</v>
      </c>
      <c r="O20" s="4">
        <f>330.29+79.95</f>
        <v>410.24</v>
      </c>
      <c r="P20" s="4">
        <f>N20-O20</f>
        <v>3230.5163830000001</v>
      </c>
    </row>
    <row r="21" spans="1:16" x14ac:dyDescent="0.25">
      <c r="A21" s="18" t="s">
        <v>64</v>
      </c>
      <c r="B21" s="2" t="s">
        <v>53</v>
      </c>
      <c r="C21" s="3">
        <v>45672</v>
      </c>
      <c r="D21" s="2" t="s">
        <v>68</v>
      </c>
      <c r="E21" s="2" t="s">
        <v>69</v>
      </c>
      <c r="F21" s="13" t="s">
        <v>19</v>
      </c>
      <c r="G21" s="13" t="s">
        <v>19</v>
      </c>
      <c r="H21" s="19" t="s">
        <v>18</v>
      </c>
      <c r="I21" s="35">
        <f>1915.47*4.83%+1915.47</f>
        <v>2007.9872009999999</v>
      </c>
      <c r="J21" s="35">
        <v>0</v>
      </c>
      <c r="K21" s="20" t="s">
        <v>19</v>
      </c>
      <c r="L21" s="4">
        <v>0</v>
      </c>
      <c r="M21" s="21" t="s">
        <v>19</v>
      </c>
      <c r="N21" s="20">
        <f>L21+J21+I21</f>
        <v>2007.9872009999999</v>
      </c>
      <c r="O21" s="20">
        <f>157.94</f>
        <v>157.94</v>
      </c>
      <c r="P21" s="4">
        <f t="shared" ref="P21:P25" si="4">N21-O21</f>
        <v>1850.0472009999999</v>
      </c>
    </row>
    <row r="22" spans="1:16" x14ac:dyDescent="0.25">
      <c r="A22" s="2" t="s">
        <v>65</v>
      </c>
      <c r="B22" s="2" t="s">
        <v>53</v>
      </c>
      <c r="C22" s="3">
        <v>45698</v>
      </c>
      <c r="D22" s="18" t="s">
        <v>60</v>
      </c>
      <c r="E22" s="2" t="s">
        <v>56</v>
      </c>
      <c r="F22" s="22" t="s">
        <v>19</v>
      </c>
      <c r="G22" s="22" t="s">
        <v>19</v>
      </c>
      <c r="H22" s="19" t="s">
        <v>18</v>
      </c>
      <c r="I22" s="35">
        <f>1240.18*4.83%+1240.18</f>
        <v>1300.080694</v>
      </c>
      <c r="J22" s="35">
        <v>217.92</v>
      </c>
      <c r="K22" s="20" t="s">
        <v>19</v>
      </c>
      <c r="L22" s="4">
        <v>0</v>
      </c>
      <c r="M22" s="21" t="s">
        <v>19</v>
      </c>
      <c r="N22" s="20">
        <f t="shared" ref="N22:N24" si="5">L22+J22+I22</f>
        <v>1518.0006940000001</v>
      </c>
      <c r="O22" s="20">
        <f>113.85</f>
        <v>113.85</v>
      </c>
      <c r="P22" s="4">
        <f t="shared" si="4"/>
        <v>1404.1506940000002</v>
      </c>
    </row>
    <row r="23" spans="1:16" x14ac:dyDescent="0.25">
      <c r="A23" s="18" t="s">
        <v>66</v>
      </c>
      <c r="B23" s="2" t="s">
        <v>53</v>
      </c>
      <c r="C23" s="3">
        <v>45698</v>
      </c>
      <c r="D23" s="2" t="s">
        <v>57</v>
      </c>
      <c r="E23" s="2" t="s">
        <v>56</v>
      </c>
      <c r="F23" s="22" t="s">
        <v>19</v>
      </c>
      <c r="G23" s="22" t="s">
        <v>19</v>
      </c>
      <c r="H23" s="19" t="s">
        <v>18</v>
      </c>
      <c r="I23" s="35">
        <f>1240.18*4.83%+1240.18</f>
        <v>1300.080694</v>
      </c>
      <c r="J23" s="35">
        <v>217.92</v>
      </c>
      <c r="K23" s="20"/>
      <c r="L23" s="4">
        <v>0</v>
      </c>
      <c r="M23" s="23" t="s">
        <v>19</v>
      </c>
      <c r="N23" s="20">
        <f>L23+J23+I23</f>
        <v>1518.0006940000001</v>
      </c>
      <c r="O23" s="20">
        <f t="shared" ref="O23:O24" si="6">113.85</f>
        <v>113.85</v>
      </c>
      <c r="P23" s="4">
        <f t="shared" si="4"/>
        <v>1404.1506940000002</v>
      </c>
    </row>
    <row r="24" spans="1:16" x14ac:dyDescent="0.25">
      <c r="A24" s="18" t="s">
        <v>67</v>
      </c>
      <c r="B24" s="2" t="s">
        <v>53</v>
      </c>
      <c r="C24" s="34">
        <v>45761</v>
      </c>
      <c r="D24" s="2" t="s">
        <v>57</v>
      </c>
      <c r="E24" s="2" t="s">
        <v>56</v>
      </c>
      <c r="F24" s="22" t="s">
        <v>19</v>
      </c>
      <c r="G24" s="22" t="s">
        <v>19</v>
      </c>
      <c r="H24" s="19" t="s">
        <v>18</v>
      </c>
      <c r="I24" s="35">
        <f>1240.18*4.83%+1240.18</f>
        <v>1300.080694</v>
      </c>
      <c r="J24" s="35">
        <v>217.92</v>
      </c>
      <c r="K24" s="4" t="s">
        <v>19</v>
      </c>
      <c r="L24" s="4">
        <v>0</v>
      </c>
      <c r="M24" s="23" t="s">
        <v>19</v>
      </c>
      <c r="N24" s="20">
        <f t="shared" si="5"/>
        <v>1518.0006940000001</v>
      </c>
      <c r="O24" s="20">
        <f t="shared" si="6"/>
        <v>113.85</v>
      </c>
      <c r="P24" s="4">
        <f t="shared" si="4"/>
        <v>1404.1506940000002</v>
      </c>
    </row>
    <row r="25" spans="1:16" x14ac:dyDescent="0.25">
      <c r="A25" s="24"/>
      <c r="B25" s="25"/>
      <c r="C25" s="25"/>
      <c r="D25" s="26"/>
      <c r="E25" s="26"/>
      <c r="F25" s="25"/>
      <c r="G25" s="27"/>
      <c r="H25" s="9" t="s">
        <v>28</v>
      </c>
      <c r="I25" s="31">
        <f>SUM(I20:I24)</f>
        <v>9548.9856660000005</v>
      </c>
      <c r="J25" s="31">
        <f t="shared" ref="J25:K25" si="7">SUM(J20:J24)</f>
        <v>653.76</v>
      </c>
      <c r="K25" s="31">
        <f t="shared" si="7"/>
        <v>0</v>
      </c>
      <c r="L25" s="31">
        <v>0</v>
      </c>
      <c r="M25" s="10" t="s">
        <v>19</v>
      </c>
      <c r="N25" s="11">
        <f>SUM(N20:N24)</f>
        <v>10202.745666000001</v>
      </c>
      <c r="O25" s="11">
        <f t="shared" ref="O25" si="8">SUM(O20:O24)</f>
        <v>909.73000000000013</v>
      </c>
      <c r="P25" s="4">
        <f t="shared" si="4"/>
        <v>9293.0156660000011</v>
      </c>
    </row>
    <row r="26" spans="1:16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8"/>
      <c r="L26" s="36" t="s">
        <v>58</v>
      </c>
      <c r="M26" s="36"/>
      <c r="N26" s="29">
        <f>N25+N17+N5</f>
        <v>70271.325666000004</v>
      </c>
      <c r="O26" s="29">
        <f>O25+O17+O5</f>
        <v>11208.41</v>
      </c>
      <c r="P26" s="29">
        <f>N26-O26</f>
        <v>59062.915666000001</v>
      </c>
    </row>
    <row r="27" spans="1:16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P27" s="32"/>
    </row>
    <row r="28" spans="1:16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 t="s">
        <v>76</v>
      </c>
      <c r="N28" s="30"/>
    </row>
    <row r="29" spans="1:16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 t="s">
        <v>44</v>
      </c>
      <c r="N29" s="25"/>
      <c r="O29" s="5"/>
    </row>
  </sheetData>
  <sheetProtection password="CC51" sheet="1" objects="1" scenarios="1"/>
  <mergeCells count="1">
    <mergeCell ref="L26:M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2025-08-12T14:09:38Z</dcterms:modified>
</cp:coreProperties>
</file>