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5" i="1" l="1"/>
  <c r="O4" i="1"/>
  <c r="O3" i="1"/>
  <c r="N5" i="1"/>
  <c r="N4" i="1"/>
  <c r="N2" i="1"/>
  <c r="N3" i="1"/>
  <c r="N23" i="1" l="1"/>
  <c r="O16" i="1"/>
  <c r="O17" i="1" s="1"/>
  <c r="N16" i="1"/>
  <c r="N8" i="1"/>
  <c r="P3" i="3" l="1"/>
  <c r="P4" i="3"/>
  <c r="P5" i="3"/>
  <c r="P6" i="3"/>
  <c r="P2" i="3"/>
  <c r="O6" i="3"/>
  <c r="N6" i="3"/>
  <c r="H5" i="3"/>
  <c r="M4" i="3"/>
  <c r="H4" i="3"/>
  <c r="M3" i="3"/>
  <c r="H3" i="3"/>
  <c r="M2" i="3"/>
  <c r="M6" i="3" s="1"/>
  <c r="H2" i="3"/>
  <c r="I5" i="1" l="1"/>
  <c r="I4" i="1"/>
  <c r="I3" i="1"/>
  <c r="I2" i="1"/>
  <c r="O23" i="1" l="1"/>
  <c r="N21" i="1"/>
  <c r="P21" i="1" s="1"/>
  <c r="N20" i="1"/>
  <c r="P20" i="1" s="1"/>
  <c r="P16" i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8" i="1"/>
  <c r="O6" i="1"/>
  <c r="N6" i="1"/>
  <c r="P5" i="1"/>
  <c r="P4" i="1"/>
  <c r="P3" i="1"/>
  <c r="P2" i="1"/>
  <c r="P9" i="1" l="1"/>
  <c r="P17" i="1" s="1"/>
  <c r="N17" i="1"/>
  <c r="P6" i="1"/>
  <c r="P23" i="1"/>
</calcChain>
</file>

<file path=xl/sharedStrings.xml><?xml version="1.0" encoding="utf-8"?>
<sst xmlns="http://schemas.openxmlformats.org/spreadsheetml/2006/main" count="247" uniqueCount="84">
  <si>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</si>
  <si>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</si>
  <si>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</si>
  <si>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</si>
  <si>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</si>
  <si>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</si>
  <si>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</si>
  <si>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</si>
  <si>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</si>
  <si>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</si>
  <si>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</si>
  <si>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</si>
  <si>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</si>
  <si>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</si>
  <si>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</si>
  <si>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Efetivo</t>
  </si>
  <si>
    <t>Assessor Administrativo</t>
  </si>
  <si>
    <t>B</t>
  </si>
  <si>
    <t>35  horas</t>
  </si>
  <si>
    <t>Ativo</t>
  </si>
  <si>
    <t xml:space="preserve"> - </t>
  </si>
  <si>
    <t>-</t>
  </si>
  <si>
    <t>Tesoureiro</t>
  </si>
  <si>
    <t>C</t>
  </si>
  <si>
    <t>35 horas</t>
  </si>
  <si>
    <t>Zeladora</t>
  </si>
  <si>
    <t>Técnico em Contabilidade</t>
  </si>
  <si>
    <t>Total</t>
  </si>
  <si>
    <t>Subsidio</t>
  </si>
  <si>
    <t>Repres. Mensal</t>
  </si>
  <si>
    <t>Agente Político</t>
  </si>
  <si>
    <t xml:space="preserve">Vereador </t>
  </si>
  <si>
    <t>Vereador 1.° Secretario*</t>
  </si>
  <si>
    <t>Vereador Vice Presidente*</t>
  </si>
  <si>
    <t>Vereador</t>
  </si>
  <si>
    <t>Vereador Presidente*</t>
  </si>
  <si>
    <t>Complemento Sálario Minimo</t>
  </si>
  <si>
    <t>Sálario Familia</t>
  </si>
  <si>
    <t>Comissionado</t>
  </si>
  <si>
    <t>Assessor Juridico</t>
  </si>
  <si>
    <t>CC-5</t>
  </si>
  <si>
    <t>Assessor da Mesa Diretora</t>
  </si>
  <si>
    <t>CC-3</t>
  </si>
  <si>
    <t>Vanderlei da Rosa</t>
  </si>
  <si>
    <t>Vereador Presidente</t>
  </si>
  <si>
    <t>R$ 990,18 (35%)</t>
  </si>
  <si>
    <t>R$ 753,24 (25%)</t>
  </si>
  <si>
    <t>R$ 305,11 (25%)</t>
  </si>
  <si>
    <t>R$ 282,91 (10%)</t>
  </si>
  <si>
    <t>R4 451,94 (15%)</t>
  </si>
  <si>
    <t>R$ 183,07 (15%)</t>
  </si>
  <si>
    <t xml:space="preserve"> R$ 424,36 (15%) </t>
  </si>
  <si>
    <t>R$ 301,29 (10%)</t>
  </si>
  <si>
    <t>Nome do Servidor</t>
  </si>
  <si>
    <t>João Carlos dos Santos Pacheco</t>
  </si>
  <si>
    <t>Maikel Casagrande</t>
  </si>
  <si>
    <t>Maria de Fátima Duarte</t>
  </si>
  <si>
    <t>Renan Formentini Pereira</t>
  </si>
  <si>
    <t>Nome do Vereador</t>
  </si>
  <si>
    <t>Denilson Machado da Silva</t>
  </si>
  <si>
    <t>Jones Leiria da Silva</t>
  </si>
  <si>
    <t>Lairton Mello</t>
  </si>
  <si>
    <t xml:space="preserve">Malberk Antoine Kunst Dullius </t>
  </si>
  <si>
    <t>Neri Ribeiro dos Santos</t>
  </si>
  <si>
    <t>Derli Bento</t>
  </si>
  <si>
    <t>Osmar Viana dos Santos</t>
  </si>
  <si>
    <t>Dieike Franciane de Bona</t>
  </si>
  <si>
    <t>* da mesa diretora</t>
  </si>
  <si>
    <t>Adão de Araújo Borges</t>
  </si>
  <si>
    <t>Faps</t>
  </si>
  <si>
    <t>IR</t>
  </si>
  <si>
    <t>*Gartificação (%)</t>
  </si>
  <si>
    <t>Remuneração Liquida</t>
  </si>
  <si>
    <t>*Gratificação por  tempo de serviço (15%) referente a quinze anos trabalhados conforme art.° 85 da lei 633/85.</t>
  </si>
  <si>
    <t>Presidente</t>
  </si>
  <si>
    <t>R$ 990,19 (35%)</t>
  </si>
  <si>
    <t xml:space="preserve"> R$ 424,37 (15%) </t>
  </si>
  <si>
    <t>R$ 753,25 (25%)</t>
  </si>
  <si>
    <t>R$ 301,30 (10%)</t>
  </si>
  <si>
    <t>R$ 305,12 (25%)</t>
  </si>
  <si>
    <t>Vereador 2.° Secretario*</t>
  </si>
  <si>
    <t>Adriane de Lima Brasil</t>
  </si>
  <si>
    <t>DENILSON MACHADO DA SILVA</t>
  </si>
  <si>
    <t>R$ 451,95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</si>
</sst>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8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44" fontId="2" fillId="0" borderId="1" xfId="1" applyFont="1" applyBorder="1" applyAlignment="1">
      <alignment horizontal="center"/>
    </xf>
    <xf numFmtId="0" fontId="2" fillId="0" borderId="0" xfId="0" applyFont="1" applyBorder="1"/>
    <xf numFmtId="8" fontId="2" fillId="0" borderId="0" xfId="0" applyNumberFormat="1" applyFont="1" applyBorder="1"/>
    <xf numFmtId="44" fontId="0" fillId="0" borderId="1" xfId="1" applyNumberFormat="1" applyFont="1" applyBorder="1" applyAlignment="1">
      <alignment horizontal="right"/>
    </xf>
    <xf numFmtId="44" fontId="0" fillId="0" borderId="0" xfId="0" applyNumberFormat="1"/>
    <xf numFmtId="0" fontId="0" fillId="0" borderId="2" xfId="0" applyFill="1" applyBorder="1"/>
    <xf numFmtId="0" fontId="2" fillId="0" borderId="1" xfId="0" applyFont="1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&#227;o%20Remunerat&#243;r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F7">
            <v>2829.0965000000001</v>
          </cell>
        </row>
        <row r="8">
          <cell r="F8">
            <v>2829.0965000000001</v>
          </cell>
        </row>
        <row r="9">
          <cell r="F9">
            <v>3012.993375</v>
          </cell>
        </row>
        <row r="11">
          <cell r="F11">
            <v>1220.4734999999998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B1" workbookViewId="0">
      <selection activeCell="L36" sqref="L36"/>
    </sheetView>
  </sheetViews>
  <sheetFormatPr defaultRowHeight="15" x14ac:dyDescent="0.25"/>
  <cols>
    <col min="1" max="1" width="29" bestFit="1" customWidth="1"/>
    <col min="2" max="2" width="14.85546875" bestFit="1" customWidth="1"/>
    <col min="3" max="3" width="15.7109375" bestFit="1" customWidth="1"/>
    <col min="4" max="4" width="25.42578125" customWidth="1"/>
    <col min="5" max="5" width="7.140625" bestFit="1" customWidth="1"/>
    <col min="6" max="6" width="6.5703125" bestFit="1" customWidth="1"/>
    <col min="7" max="7" width="12.7109375" bestFit="1" customWidth="1"/>
    <col min="8" max="8" width="8.42578125" bestFit="1" customWidth="1"/>
    <col min="9" max="9" width="11.5703125" bestFit="1" customWidth="1"/>
    <col min="10" max="10" width="28.140625" bestFit="1" customWidth="1"/>
    <col min="11" max="11" width="17" bestFit="1" customWidth="1"/>
    <col min="12" max="12" width="17.7109375" bestFit="1" customWidth="1"/>
    <col min="13" max="13" width="19.140625" bestFit="1" customWidth="1"/>
    <col min="14" max="14" width="19.7109375" bestFit="1" customWidth="1"/>
    <col min="15" max="15" width="27.85546875" bestFit="1" customWidth="1"/>
    <col min="16" max="16" width="13.28515625" bestFit="1" customWidth="1"/>
  </cols>
  <sheetData>
    <row r="1" spans="1:16" x14ac:dyDescent="0.25">
      <c r="A1" s="1" t="s">
        <v>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2" t="s">
        <v>54</v>
      </c>
      <c r="B2" s="2" t="s">
        <v>15</v>
      </c>
      <c r="C2" s="3">
        <v>40480</v>
      </c>
      <c r="D2" s="2" t="s">
        <v>16</v>
      </c>
      <c r="E2" s="2">
        <v>5</v>
      </c>
      <c r="F2" s="2" t="s">
        <v>17</v>
      </c>
      <c r="G2" s="2" t="s">
        <v>18</v>
      </c>
      <c r="H2" s="2" t="s">
        <v>19</v>
      </c>
      <c r="I2" s="4">
        <f>[1]Plan1!$F$8</f>
        <v>2829.0965000000001</v>
      </c>
      <c r="J2" s="5" t="s">
        <v>75</v>
      </c>
      <c r="K2" s="5" t="s">
        <v>76</v>
      </c>
      <c r="L2" s="5">
        <v>667.06</v>
      </c>
      <c r="M2" s="5" t="s">
        <v>21</v>
      </c>
      <c r="N2" s="6">
        <f>2829.1+990.19+424.37+667.06</f>
        <v>4910.7199999999993</v>
      </c>
      <c r="O2" s="6">
        <v>802.1</v>
      </c>
      <c r="P2" s="6">
        <f>N2-O2</f>
        <v>4108.619999999999</v>
      </c>
    </row>
    <row r="3" spans="1:16" x14ac:dyDescent="0.25">
      <c r="A3" s="2" t="s">
        <v>55</v>
      </c>
      <c r="B3" s="2" t="s">
        <v>15</v>
      </c>
      <c r="C3" s="3">
        <v>38054</v>
      </c>
      <c r="D3" s="2" t="s">
        <v>22</v>
      </c>
      <c r="E3" s="2">
        <v>5</v>
      </c>
      <c r="F3" s="2" t="s">
        <v>23</v>
      </c>
      <c r="G3" s="2" t="s">
        <v>24</v>
      </c>
      <c r="H3" s="2" t="s">
        <v>19</v>
      </c>
      <c r="I3" s="7">
        <f>[1]Plan1!$F$9</f>
        <v>3012.993375</v>
      </c>
      <c r="J3" s="5" t="s">
        <v>77</v>
      </c>
      <c r="K3" s="5" t="s">
        <v>83</v>
      </c>
      <c r="L3" s="5">
        <v>667.06</v>
      </c>
      <c r="M3" s="5" t="s">
        <v>78</v>
      </c>
      <c r="N3" s="21">
        <f>3012.99+753.25+451.95+667.06+301.3</f>
        <v>5186.55</v>
      </c>
      <c r="O3" s="6">
        <f>570.52+317.16</f>
        <v>887.68000000000006</v>
      </c>
      <c r="P3" s="6">
        <f t="shared" ref="P3:P5" si="0">N3-O3</f>
        <v>4298.87</v>
      </c>
    </row>
    <row r="4" spans="1:16" x14ac:dyDescent="0.25">
      <c r="A4" s="2" t="s">
        <v>56</v>
      </c>
      <c r="B4" s="2" t="s">
        <v>15</v>
      </c>
      <c r="C4" s="3">
        <v>38001</v>
      </c>
      <c r="D4" s="2" t="s">
        <v>25</v>
      </c>
      <c r="E4" s="2">
        <v>1</v>
      </c>
      <c r="F4" s="2" t="s">
        <v>23</v>
      </c>
      <c r="G4" s="2" t="s">
        <v>24</v>
      </c>
      <c r="H4" s="2" t="s">
        <v>19</v>
      </c>
      <c r="I4" s="7">
        <f>[1]Plan1!$F$11</f>
        <v>1220.4734999999998</v>
      </c>
      <c r="J4" s="5" t="s">
        <v>79</v>
      </c>
      <c r="K4" s="5" t="s">
        <v>50</v>
      </c>
      <c r="L4" s="5">
        <v>341.29</v>
      </c>
      <c r="M4" s="5"/>
      <c r="N4" s="6">
        <f>1220.47+305.12+183.07+341.29</f>
        <v>2049.9500000000003</v>
      </c>
      <c r="O4" s="6">
        <f>225.49</f>
        <v>225.49</v>
      </c>
      <c r="P4" s="6">
        <f t="shared" si="0"/>
        <v>1824.4600000000003</v>
      </c>
    </row>
    <row r="5" spans="1:16" x14ac:dyDescent="0.25">
      <c r="A5" s="2" t="s">
        <v>57</v>
      </c>
      <c r="B5" s="2" t="s">
        <v>15</v>
      </c>
      <c r="C5" s="3">
        <v>40550</v>
      </c>
      <c r="D5" s="2" t="s">
        <v>26</v>
      </c>
      <c r="E5" s="2">
        <v>5</v>
      </c>
      <c r="F5" s="2" t="s">
        <v>17</v>
      </c>
      <c r="G5" s="2" t="s">
        <v>24</v>
      </c>
      <c r="H5" s="2" t="s">
        <v>19</v>
      </c>
      <c r="I5" s="7">
        <f>[1]Plan1!$F$7</f>
        <v>2829.0965000000001</v>
      </c>
      <c r="J5" s="5" t="s">
        <v>48</v>
      </c>
      <c r="K5" s="5" t="s">
        <v>21</v>
      </c>
      <c r="L5" s="5">
        <v>492.65</v>
      </c>
      <c r="M5" s="5" t="s">
        <v>21</v>
      </c>
      <c r="N5" s="6">
        <f>2829.1+282.91+492.65</f>
        <v>3604.66</v>
      </c>
      <c r="O5" s="6">
        <f>396.51+126.42</f>
        <v>522.92999999999995</v>
      </c>
      <c r="P5" s="6">
        <f t="shared" si="0"/>
        <v>3081.73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8"/>
      <c r="L6" s="8"/>
      <c r="M6" s="1" t="s">
        <v>27</v>
      </c>
      <c r="N6" s="9">
        <f>SUM(N2:N5)</f>
        <v>15751.880000000001</v>
      </c>
      <c r="O6" s="9">
        <f t="shared" ref="O6:P6" si="1">SUM(O2:O5)</f>
        <v>2438.2000000000003</v>
      </c>
      <c r="P6" s="9">
        <f t="shared" si="1"/>
        <v>13313.679999999998</v>
      </c>
    </row>
    <row r="7" spans="1:16" x14ac:dyDescent="0.25">
      <c r="A7" s="1" t="s">
        <v>58</v>
      </c>
      <c r="B7" s="1"/>
      <c r="C7" s="1"/>
      <c r="D7" s="1"/>
      <c r="E7" s="1"/>
      <c r="F7" s="1"/>
      <c r="G7" s="1"/>
      <c r="H7" s="1"/>
      <c r="I7" s="1" t="s">
        <v>28</v>
      </c>
      <c r="J7" s="1" t="s">
        <v>29</v>
      </c>
      <c r="K7" s="10"/>
      <c r="L7" s="10"/>
      <c r="M7" s="1"/>
      <c r="N7" s="9"/>
      <c r="O7" s="9"/>
      <c r="P7" s="9"/>
    </row>
    <row r="8" spans="1:16" x14ac:dyDescent="0.25">
      <c r="A8" s="2" t="s">
        <v>59</v>
      </c>
      <c r="B8" s="2" t="s">
        <v>30</v>
      </c>
      <c r="C8" s="3">
        <v>42736</v>
      </c>
      <c r="D8" s="2" t="s">
        <v>35</v>
      </c>
      <c r="E8" s="8" t="s">
        <v>21</v>
      </c>
      <c r="F8" s="8" t="s">
        <v>21</v>
      </c>
      <c r="G8" s="8" t="s">
        <v>21</v>
      </c>
      <c r="H8" s="2" t="s">
        <v>19</v>
      </c>
      <c r="I8" s="11">
        <v>3035.03</v>
      </c>
      <c r="J8" s="5">
        <v>1517.51</v>
      </c>
      <c r="K8" s="8" t="s">
        <v>21</v>
      </c>
      <c r="L8" s="8" t="s">
        <v>21</v>
      </c>
      <c r="M8" s="8" t="s">
        <v>21</v>
      </c>
      <c r="N8" s="21">
        <f>I8+J8</f>
        <v>4552.54</v>
      </c>
      <c r="O8" s="6">
        <v>776.28700000000003</v>
      </c>
      <c r="P8" s="6">
        <f>N8-O8</f>
        <v>3776.2529999999997</v>
      </c>
    </row>
    <row r="9" spans="1:16" x14ac:dyDescent="0.25">
      <c r="A9" s="2" t="s">
        <v>60</v>
      </c>
      <c r="B9" s="2" t="s">
        <v>30</v>
      </c>
      <c r="C9" s="3">
        <v>42736</v>
      </c>
      <c r="D9" s="2" t="s">
        <v>31</v>
      </c>
      <c r="E9" s="8" t="s">
        <v>21</v>
      </c>
      <c r="F9" s="8" t="s">
        <v>21</v>
      </c>
      <c r="G9" s="8" t="s">
        <v>21</v>
      </c>
      <c r="H9" s="2" t="s">
        <v>19</v>
      </c>
      <c r="I9" s="11">
        <v>3035.03</v>
      </c>
      <c r="J9" s="5" t="s">
        <v>21</v>
      </c>
      <c r="K9" s="8" t="s">
        <v>21</v>
      </c>
      <c r="L9" s="8" t="s">
        <v>21</v>
      </c>
      <c r="M9" s="8" t="s">
        <v>21</v>
      </c>
      <c r="N9" s="6">
        <f t="shared" ref="N9:N16" si="2">I9</f>
        <v>3035.03</v>
      </c>
      <c r="O9" s="6">
        <v>365.19</v>
      </c>
      <c r="P9" s="6">
        <f t="shared" ref="P9:P16" si="3">N9-O9</f>
        <v>2669.84</v>
      </c>
    </row>
    <row r="10" spans="1:16" x14ac:dyDescent="0.25">
      <c r="A10" s="2" t="s">
        <v>61</v>
      </c>
      <c r="B10" s="2" t="s">
        <v>30</v>
      </c>
      <c r="C10" s="3">
        <v>42736</v>
      </c>
      <c r="D10" s="2" t="s">
        <v>32</v>
      </c>
      <c r="E10" s="8" t="s">
        <v>21</v>
      </c>
      <c r="F10" s="8" t="s">
        <v>21</v>
      </c>
      <c r="G10" s="8" t="s">
        <v>21</v>
      </c>
      <c r="H10" s="2" t="s">
        <v>19</v>
      </c>
      <c r="I10" s="11">
        <v>3035.03</v>
      </c>
      <c r="J10" s="5" t="s">
        <v>21</v>
      </c>
      <c r="K10" s="8" t="s">
        <v>21</v>
      </c>
      <c r="L10" s="8" t="s">
        <v>21</v>
      </c>
      <c r="M10" s="8" t="s">
        <v>21</v>
      </c>
      <c r="N10" s="6">
        <f t="shared" si="2"/>
        <v>3035.03</v>
      </c>
      <c r="O10" s="6">
        <v>336.76</v>
      </c>
      <c r="P10" s="6">
        <f t="shared" si="3"/>
        <v>2698.2700000000004</v>
      </c>
    </row>
    <row r="11" spans="1:16" x14ac:dyDescent="0.25">
      <c r="A11" s="2" t="s">
        <v>62</v>
      </c>
      <c r="B11" s="2" t="s">
        <v>30</v>
      </c>
      <c r="C11" s="3">
        <v>42736</v>
      </c>
      <c r="D11" s="2" t="s">
        <v>33</v>
      </c>
      <c r="E11" s="8" t="s">
        <v>21</v>
      </c>
      <c r="F11" s="8" t="s">
        <v>21</v>
      </c>
      <c r="G11" s="8" t="s">
        <v>21</v>
      </c>
      <c r="H11" s="2" t="s">
        <v>19</v>
      </c>
      <c r="I11" s="11">
        <v>3035.03</v>
      </c>
      <c r="J11" s="5" t="s">
        <v>21</v>
      </c>
      <c r="K11" s="8" t="s">
        <v>21</v>
      </c>
      <c r="L11" s="8" t="s">
        <v>21</v>
      </c>
      <c r="M11" s="8" t="s">
        <v>21</v>
      </c>
      <c r="N11" s="6">
        <f t="shared" si="2"/>
        <v>3035.03</v>
      </c>
      <c r="O11" s="6">
        <v>393.63</v>
      </c>
      <c r="P11" s="6">
        <f t="shared" si="3"/>
        <v>2641.4</v>
      </c>
    </row>
    <row r="12" spans="1:16" x14ac:dyDescent="0.25">
      <c r="A12" s="2" t="s">
        <v>63</v>
      </c>
      <c r="B12" s="2" t="s">
        <v>30</v>
      </c>
      <c r="C12" s="3">
        <v>42736</v>
      </c>
      <c r="D12" s="2" t="s">
        <v>31</v>
      </c>
      <c r="E12" s="8" t="s">
        <v>21</v>
      </c>
      <c r="F12" s="8" t="s">
        <v>21</v>
      </c>
      <c r="G12" s="8" t="s">
        <v>21</v>
      </c>
      <c r="H12" s="2" t="s">
        <v>19</v>
      </c>
      <c r="I12" s="11">
        <v>3035.03</v>
      </c>
      <c r="J12" s="5" t="s">
        <v>20</v>
      </c>
      <c r="K12" s="8" t="s">
        <v>21</v>
      </c>
      <c r="L12" s="8" t="s">
        <v>21</v>
      </c>
      <c r="M12" s="8" t="s">
        <v>21</v>
      </c>
      <c r="N12" s="6">
        <f t="shared" si="2"/>
        <v>3035.03</v>
      </c>
      <c r="O12" s="6">
        <v>393.63</v>
      </c>
      <c r="P12" s="6">
        <f t="shared" si="3"/>
        <v>2641.4</v>
      </c>
    </row>
    <row r="13" spans="1:16" x14ac:dyDescent="0.25">
      <c r="A13" s="2" t="s">
        <v>64</v>
      </c>
      <c r="B13" s="2" t="s">
        <v>30</v>
      </c>
      <c r="C13" s="3">
        <v>42736</v>
      </c>
      <c r="D13" s="2" t="s">
        <v>32</v>
      </c>
      <c r="E13" s="8" t="s">
        <v>21</v>
      </c>
      <c r="F13" s="8" t="s">
        <v>21</v>
      </c>
      <c r="G13" s="8" t="s">
        <v>21</v>
      </c>
      <c r="H13" s="2" t="s">
        <v>19</v>
      </c>
      <c r="I13" s="11">
        <v>3035.03</v>
      </c>
      <c r="J13" s="5" t="s">
        <v>21</v>
      </c>
      <c r="K13" s="8" t="s">
        <v>21</v>
      </c>
      <c r="L13" s="8" t="s">
        <v>21</v>
      </c>
      <c r="M13" s="8" t="s">
        <v>21</v>
      </c>
      <c r="N13" s="6">
        <f t="shared" si="2"/>
        <v>3035.03</v>
      </c>
      <c r="O13" s="6">
        <v>365.19</v>
      </c>
      <c r="P13" s="6">
        <f t="shared" si="3"/>
        <v>2669.84</v>
      </c>
    </row>
    <row r="14" spans="1:16" x14ac:dyDescent="0.25">
      <c r="A14" s="2" t="s">
        <v>65</v>
      </c>
      <c r="B14" s="2" t="s">
        <v>30</v>
      </c>
      <c r="C14" s="3">
        <v>42736</v>
      </c>
      <c r="D14" s="2" t="s">
        <v>34</v>
      </c>
      <c r="E14" s="8" t="s">
        <v>21</v>
      </c>
      <c r="F14" s="8" t="s">
        <v>21</v>
      </c>
      <c r="G14" s="8" t="s">
        <v>21</v>
      </c>
      <c r="H14" s="2" t="s">
        <v>19</v>
      </c>
      <c r="I14" s="11">
        <v>3035.03</v>
      </c>
      <c r="J14" s="5" t="s">
        <v>21</v>
      </c>
      <c r="K14" s="8" t="s">
        <v>21</v>
      </c>
      <c r="L14" s="8" t="s">
        <v>21</v>
      </c>
      <c r="M14" s="8" t="s">
        <v>21</v>
      </c>
      <c r="N14" s="6">
        <f t="shared" si="2"/>
        <v>3035.03</v>
      </c>
      <c r="O14" s="6">
        <v>393.63</v>
      </c>
      <c r="P14" s="6">
        <f t="shared" si="3"/>
        <v>2641.4</v>
      </c>
    </row>
    <row r="15" spans="1:16" x14ac:dyDescent="0.25">
      <c r="A15" s="2" t="s">
        <v>66</v>
      </c>
      <c r="B15" s="2" t="s">
        <v>30</v>
      </c>
      <c r="C15" s="3">
        <v>42736</v>
      </c>
      <c r="D15" s="2" t="s">
        <v>34</v>
      </c>
      <c r="E15" s="8" t="s">
        <v>21</v>
      </c>
      <c r="F15" s="8" t="s">
        <v>21</v>
      </c>
      <c r="G15" s="8" t="s">
        <v>21</v>
      </c>
      <c r="H15" s="2" t="s">
        <v>19</v>
      </c>
      <c r="I15" s="11">
        <v>3035.03</v>
      </c>
      <c r="J15" s="5" t="s">
        <v>21</v>
      </c>
      <c r="K15" s="8" t="s">
        <v>21</v>
      </c>
      <c r="L15" s="8" t="s">
        <v>21</v>
      </c>
      <c r="M15" s="8" t="s">
        <v>21</v>
      </c>
      <c r="N15" s="6">
        <f t="shared" si="2"/>
        <v>3035.03</v>
      </c>
      <c r="O15" s="6">
        <v>393.63</v>
      </c>
      <c r="P15" s="6">
        <f t="shared" si="3"/>
        <v>2641.4</v>
      </c>
    </row>
    <row r="16" spans="1:16" x14ac:dyDescent="0.25">
      <c r="A16" s="2" t="s">
        <v>43</v>
      </c>
      <c r="B16" s="2" t="s">
        <v>30</v>
      </c>
      <c r="C16" s="3">
        <v>42736</v>
      </c>
      <c r="D16" s="2" t="s">
        <v>80</v>
      </c>
      <c r="E16" s="8" t="s">
        <v>21</v>
      </c>
      <c r="F16" s="8" t="s">
        <v>21</v>
      </c>
      <c r="G16" s="8" t="s">
        <v>21</v>
      </c>
      <c r="H16" s="2" t="s">
        <v>19</v>
      </c>
      <c r="I16" s="11">
        <v>3035.03</v>
      </c>
      <c r="J16" s="5" t="s">
        <v>21</v>
      </c>
      <c r="K16" s="8" t="s">
        <v>21</v>
      </c>
      <c r="L16" s="8" t="s">
        <v>21</v>
      </c>
      <c r="M16" s="8" t="s">
        <v>21</v>
      </c>
      <c r="N16" s="21">
        <f t="shared" si="2"/>
        <v>3035.03</v>
      </c>
      <c r="O16" s="6">
        <f>O15</f>
        <v>393.63</v>
      </c>
      <c r="P16" s="6">
        <f t="shared" si="3"/>
        <v>2641.4</v>
      </c>
    </row>
    <row r="17" spans="1:16" x14ac:dyDescent="0.25">
      <c r="A17" s="2" t="s">
        <v>67</v>
      </c>
      <c r="B17" s="2"/>
      <c r="C17" s="2"/>
      <c r="D17" s="2"/>
      <c r="E17" s="8"/>
      <c r="F17" s="8"/>
      <c r="G17" s="8"/>
      <c r="H17" s="2"/>
      <c r="I17" s="12"/>
      <c r="J17" s="12"/>
      <c r="K17" s="2"/>
      <c r="L17" s="2"/>
      <c r="M17" s="1" t="s">
        <v>27</v>
      </c>
      <c r="N17" s="9">
        <f>SUM(N8:N16)</f>
        <v>28832.779999999995</v>
      </c>
      <c r="O17" s="9">
        <f>SUM(O8:O16)</f>
        <v>3811.5770000000007</v>
      </c>
      <c r="P17" s="9">
        <f>SUM(P8:P16)</f>
        <v>25021.203000000005</v>
      </c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13"/>
      <c r="P18" s="13"/>
    </row>
    <row r="19" spans="1:16" x14ac:dyDescent="0.25">
      <c r="A19" s="1" t="s">
        <v>53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36</v>
      </c>
      <c r="K19" s="1"/>
      <c r="L19" s="1" t="s">
        <v>37</v>
      </c>
      <c r="M19" s="1"/>
      <c r="N19" s="1" t="s">
        <v>12</v>
      </c>
      <c r="O19" s="1" t="s">
        <v>13</v>
      </c>
      <c r="P19" s="1" t="s">
        <v>14</v>
      </c>
    </row>
    <row r="20" spans="1:16" x14ac:dyDescent="0.25">
      <c r="A20" s="2" t="s">
        <v>68</v>
      </c>
      <c r="B20" s="2" t="s">
        <v>38</v>
      </c>
      <c r="C20" s="3">
        <v>43497</v>
      </c>
      <c r="D20" s="2" t="s">
        <v>39</v>
      </c>
      <c r="E20" s="2" t="s">
        <v>40</v>
      </c>
      <c r="F20" s="8" t="s">
        <v>21</v>
      </c>
      <c r="G20" s="8" t="s">
        <v>21</v>
      </c>
      <c r="H20" s="2" t="s">
        <v>19</v>
      </c>
      <c r="I20" s="7">
        <v>2656.66</v>
      </c>
      <c r="J20" s="5" t="s">
        <v>21</v>
      </c>
      <c r="K20" s="5"/>
      <c r="L20" s="5" t="s">
        <v>21</v>
      </c>
      <c r="M20" s="8" t="s">
        <v>21</v>
      </c>
      <c r="N20" s="5">
        <f>I20</f>
        <v>2656.66</v>
      </c>
      <c r="O20" s="5">
        <v>277.60000000000002</v>
      </c>
      <c r="P20" s="5">
        <f>N20-O20</f>
        <v>2379.06</v>
      </c>
    </row>
    <row r="21" spans="1:16" x14ac:dyDescent="0.25">
      <c r="A21" s="2" t="s">
        <v>81</v>
      </c>
      <c r="B21" s="2" t="s">
        <v>38</v>
      </c>
      <c r="C21" s="3">
        <v>43535</v>
      </c>
      <c r="D21" s="2" t="s">
        <v>41</v>
      </c>
      <c r="E21" s="2" t="s">
        <v>42</v>
      </c>
      <c r="F21" s="8" t="s">
        <v>21</v>
      </c>
      <c r="G21" s="8" t="s">
        <v>21</v>
      </c>
      <c r="H21" s="2" t="s">
        <v>19</v>
      </c>
      <c r="I21" s="7">
        <v>1465.23</v>
      </c>
      <c r="J21" s="5" t="s">
        <v>21</v>
      </c>
      <c r="K21" s="5"/>
      <c r="L21" s="5" t="s">
        <v>21</v>
      </c>
      <c r="M21" s="8" t="s">
        <v>21</v>
      </c>
      <c r="N21" s="5">
        <f>I21</f>
        <v>1465.23</v>
      </c>
      <c r="O21" s="5">
        <v>117.21</v>
      </c>
      <c r="P21" s="5">
        <f t="shared" ref="P21" si="4">N21-O21</f>
        <v>1348.02</v>
      </c>
    </row>
    <row r="22" spans="1:16" x14ac:dyDescent="0.25">
      <c r="A22" s="2"/>
      <c r="B22" s="2"/>
      <c r="C22" s="3"/>
      <c r="D22" s="2"/>
      <c r="E22" s="2"/>
      <c r="F22" s="8"/>
      <c r="G22" s="8"/>
      <c r="H22" s="2"/>
      <c r="I22" s="7"/>
      <c r="J22" s="5"/>
      <c r="K22" s="5"/>
      <c r="L22" s="5"/>
      <c r="M22" s="8"/>
      <c r="N22" s="5"/>
      <c r="O22" s="5"/>
      <c r="P22" s="5"/>
    </row>
    <row r="23" spans="1:16" x14ac:dyDescent="0.25">
      <c r="A23" s="14"/>
      <c r="B23" s="15"/>
      <c r="C23" s="14"/>
      <c r="D23" s="14"/>
      <c r="E23" s="16"/>
      <c r="F23" s="16"/>
      <c r="G23" s="14"/>
      <c r="H23" s="17"/>
      <c r="I23" s="16"/>
      <c r="J23" s="14"/>
      <c r="K23" s="16"/>
      <c r="L23" s="16"/>
      <c r="M23" s="1" t="s">
        <v>27</v>
      </c>
      <c r="N23" s="18">
        <f>SUM(N20:N22)</f>
        <v>4121.8899999999994</v>
      </c>
      <c r="O23" s="18">
        <f t="shared" ref="O23:P23" si="5">SUM(O20:O22)</f>
        <v>394.81</v>
      </c>
      <c r="P23" s="18">
        <f t="shared" si="5"/>
        <v>3727.08</v>
      </c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9"/>
      <c r="M24" s="20"/>
      <c r="N24" s="20"/>
      <c r="O24" s="20"/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 t="s">
        <v>82</v>
      </c>
      <c r="O26" s="14"/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 t="s">
        <v>44</v>
      </c>
      <c r="O27" s="14"/>
    </row>
  </sheetData>
  <sheetProtection password="CC51" sheet="1" objects="1" scenarios="1"/>
  <pageMargins left="0.7" right="0.7" top="0.75" bottom="0.75" header="0.3" footer="0.3"/>
  <pageSetup paperSize="9" scale="4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41" sqref="A41"/>
    </sheetView>
  </sheetViews>
  <sheetFormatPr defaultRowHeight="15" x14ac:dyDescent="0.25"/>
  <cols>
    <col min="1" max="1" width="14.140625" customWidth="1"/>
    <col min="2" max="2" width="15.7109375" bestFit="1" customWidth="1"/>
    <col min="3" max="3" width="23.5703125" customWidth="1"/>
    <col min="4" max="4" width="7.140625" bestFit="1" customWidth="1"/>
    <col min="5" max="5" width="5.85546875" customWidth="1"/>
    <col min="6" max="6" width="12.7109375" bestFit="1" customWidth="1"/>
    <col min="7" max="7" width="8" customWidth="1"/>
    <col min="8" max="8" width="11.28515625" customWidth="1"/>
    <col min="9" max="9" width="16.140625" bestFit="1" customWidth="1"/>
    <col min="10" max="10" width="17" bestFit="1" customWidth="1"/>
    <col min="11" max="11" width="17.7109375" bestFit="1" customWidth="1"/>
    <col min="12" max="12" width="20.28515625" customWidth="1"/>
    <col min="13" max="13" width="18.5703125" bestFit="1" customWidth="1"/>
    <col min="14" max="14" width="12.140625" bestFit="1" customWidth="1"/>
    <col min="15" max="15" width="10.5703125" bestFit="1" customWidth="1"/>
    <col min="16" max="16" width="19.425781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71</v>
      </c>
      <c r="K1" s="1" t="s">
        <v>10</v>
      </c>
      <c r="L1" s="1" t="s">
        <v>11</v>
      </c>
      <c r="M1" s="1" t="s">
        <v>12</v>
      </c>
      <c r="N1" s="24" t="s">
        <v>69</v>
      </c>
      <c r="O1" s="24" t="s">
        <v>70</v>
      </c>
      <c r="P1" s="1" t="s">
        <v>72</v>
      </c>
    </row>
    <row r="2" spans="1:16" x14ac:dyDescent="0.25">
      <c r="A2" s="2" t="s">
        <v>15</v>
      </c>
      <c r="B2" s="3">
        <v>40480</v>
      </c>
      <c r="C2" s="2" t="s">
        <v>16</v>
      </c>
      <c r="D2" s="2">
        <v>5</v>
      </c>
      <c r="E2" s="2" t="s">
        <v>17</v>
      </c>
      <c r="F2" s="2" t="s">
        <v>18</v>
      </c>
      <c r="G2" s="2" t="s">
        <v>19</v>
      </c>
      <c r="H2" s="4">
        <f>[1]Plan1!$F$8</f>
        <v>2829.0965000000001</v>
      </c>
      <c r="I2" s="5" t="s">
        <v>45</v>
      </c>
      <c r="J2" s="5" t="s">
        <v>51</v>
      </c>
      <c r="K2" s="5" t="s">
        <v>20</v>
      </c>
      <c r="L2" s="5" t="s">
        <v>21</v>
      </c>
      <c r="M2" s="6">
        <f>2829.1+990.18+424.36</f>
        <v>4243.6399999999994</v>
      </c>
      <c r="N2" s="12">
        <v>466.8</v>
      </c>
      <c r="O2" s="12">
        <v>154.85</v>
      </c>
      <c r="P2" s="25">
        <f>M2-N2-O2</f>
        <v>3621.9899999999993</v>
      </c>
    </row>
    <row r="3" spans="1:16" x14ac:dyDescent="0.25">
      <c r="A3" s="2" t="s">
        <v>15</v>
      </c>
      <c r="B3" s="3">
        <v>38054</v>
      </c>
      <c r="C3" s="2" t="s">
        <v>22</v>
      </c>
      <c r="D3" s="2">
        <v>5</v>
      </c>
      <c r="E3" s="2" t="s">
        <v>23</v>
      </c>
      <c r="F3" s="2" t="s">
        <v>24</v>
      </c>
      <c r="G3" s="2" t="s">
        <v>19</v>
      </c>
      <c r="H3" s="7">
        <f>[1]Plan1!$F$9</f>
        <v>3012.993375</v>
      </c>
      <c r="I3" s="5" t="s">
        <v>46</v>
      </c>
      <c r="J3" s="5" t="s">
        <v>49</v>
      </c>
      <c r="K3" s="5" t="s">
        <v>21</v>
      </c>
      <c r="L3" s="5" t="s">
        <v>52</v>
      </c>
      <c r="M3" s="21">
        <f>3012.99+753.24+451.94+301.29</f>
        <v>4519.4599999999991</v>
      </c>
      <c r="N3" s="12">
        <v>497.14</v>
      </c>
      <c r="O3" s="12">
        <v>191.67</v>
      </c>
      <c r="P3" s="25">
        <f t="shared" ref="P3:P6" si="0">M3-N3-O3</f>
        <v>3830.6499999999992</v>
      </c>
    </row>
    <row r="4" spans="1:16" x14ac:dyDescent="0.25">
      <c r="A4" s="2" t="s">
        <v>15</v>
      </c>
      <c r="B4" s="3">
        <v>38001</v>
      </c>
      <c r="C4" s="2" t="s">
        <v>25</v>
      </c>
      <c r="D4" s="2">
        <v>1</v>
      </c>
      <c r="E4" s="2" t="s">
        <v>23</v>
      </c>
      <c r="F4" s="2" t="s">
        <v>24</v>
      </c>
      <c r="G4" s="2" t="s">
        <v>19</v>
      </c>
      <c r="H4" s="7">
        <f>[1]Plan1!$F$11</f>
        <v>1220.4734999999998</v>
      </c>
      <c r="I4" s="5" t="s">
        <v>47</v>
      </c>
      <c r="J4" s="5" t="s">
        <v>50</v>
      </c>
      <c r="K4" s="5" t="s">
        <v>21</v>
      </c>
      <c r="L4" s="5"/>
      <c r="M4" s="6">
        <f>1220.47+305.11+183.07</f>
        <v>1708.6499999999999</v>
      </c>
      <c r="N4" s="12">
        <v>187.95</v>
      </c>
      <c r="O4" s="12"/>
      <c r="P4" s="25">
        <f t="shared" si="0"/>
        <v>1520.6999999999998</v>
      </c>
    </row>
    <row r="5" spans="1:16" x14ac:dyDescent="0.25">
      <c r="A5" s="2" t="s">
        <v>15</v>
      </c>
      <c r="B5" s="3">
        <v>40550</v>
      </c>
      <c r="C5" s="2" t="s">
        <v>26</v>
      </c>
      <c r="D5" s="2">
        <v>5</v>
      </c>
      <c r="E5" s="2" t="s">
        <v>17</v>
      </c>
      <c r="F5" s="2" t="s">
        <v>24</v>
      </c>
      <c r="G5" s="2" t="s">
        <v>19</v>
      </c>
      <c r="H5" s="7">
        <f>[1]Plan1!$F$7</f>
        <v>2829.0965000000001</v>
      </c>
      <c r="I5" s="5" t="s">
        <v>48</v>
      </c>
      <c r="J5" s="5" t="s">
        <v>21</v>
      </c>
      <c r="K5" s="5" t="s">
        <v>21</v>
      </c>
      <c r="L5" s="5" t="s">
        <v>21</v>
      </c>
      <c r="M5" s="6">
        <v>3112.01</v>
      </c>
      <c r="N5" s="12">
        <v>342.32</v>
      </c>
      <c r="O5" s="12">
        <v>64.930000000000007</v>
      </c>
      <c r="P5" s="25">
        <f t="shared" si="0"/>
        <v>2704.76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8"/>
      <c r="K6" s="8"/>
      <c r="L6" s="1" t="s">
        <v>27</v>
      </c>
      <c r="M6" s="9">
        <f>SUM(M2:M5)</f>
        <v>13583.759999999998</v>
      </c>
      <c r="N6" s="25">
        <f>SUM(N2:N5)</f>
        <v>1494.21</v>
      </c>
      <c r="O6" s="12">
        <f>SUM(O2:O5)</f>
        <v>411.45</v>
      </c>
      <c r="P6" s="25">
        <f t="shared" si="0"/>
        <v>11678.099999999999</v>
      </c>
    </row>
    <row r="7" spans="1:16" x14ac:dyDescent="0.25">
      <c r="A7" s="23" t="s">
        <v>73</v>
      </c>
    </row>
    <row r="9" spans="1:16" x14ac:dyDescent="0.25">
      <c r="L9" t="s">
        <v>59</v>
      </c>
    </row>
    <row r="10" spans="1:16" x14ac:dyDescent="0.25">
      <c r="L10" t="s">
        <v>74</v>
      </c>
    </row>
    <row r="11" spans="1:16" x14ac:dyDescent="0.25">
      <c r="F11" s="22"/>
      <c r="G11" s="22"/>
      <c r="H11" s="22"/>
    </row>
    <row r="12" spans="1:16" x14ac:dyDescent="0.25">
      <c r="F12" s="22"/>
      <c r="G12" s="22"/>
      <c r="H12" s="22"/>
    </row>
    <row r="15" spans="1:16" x14ac:dyDescent="0.25">
      <c r="F15" s="22"/>
      <c r="G15" s="22"/>
      <c r="H15" s="22"/>
    </row>
    <row r="16" spans="1:16" x14ac:dyDescent="0.25">
      <c r="F16" s="22"/>
      <c r="G16" s="22"/>
      <c r="H16" s="22"/>
    </row>
    <row r="18" spans="6:8" x14ac:dyDescent="0.25">
      <c r="F18" s="22"/>
      <c r="G18" s="22"/>
      <c r="H18" s="22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2019-07-31T13:11:48Z</dcterms:modified>
</cp:coreProperties>
</file>